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javnizavodljubljanskigr-my.sharepoint.com/personal/damjana_krizman_ljubljanskigrad_si/Documents/Dokumenti/2021/"/>
    </mc:Choice>
  </mc:AlternateContent>
  <xr:revisionPtr revIDLastSave="0" documentId="8_{54847763-D606-49FF-BC6C-9ECE6F30028C}" xr6:coauthVersionLast="47" xr6:coauthVersionMax="47" xr10:uidLastSave="{00000000-0000-0000-0000-000000000000}"/>
  <bookViews>
    <workbookView xWindow="-108" yWindow="-108" windowWidth="23256" windowHeight="12576" activeTab="3" xr2:uid="{00000000-000D-0000-FFFF-FFFF00000000}"/>
  </bookViews>
  <sheets>
    <sheet name="REKAPITULACIJA" sheetId="1" r:id="rId1"/>
    <sheet name="TEHNOLOŠKA OPREMA" sheetId="8" r:id="rId2"/>
    <sheet name="OPOMBE" sheetId="2" r:id="rId3"/>
    <sheet name="GRADBENO-OBRTNIŠKA DELA" sheetId="3" r:id="rId4"/>
    <sheet name="ELEKTRO-INSTALACIJSKA DELA" sheetId="4" r:id="rId5"/>
    <sheet name="OPREMA" sheetId="9" r:id="rId6"/>
    <sheet name="STROJNO-INSTALACIJSKA DELA" sheetId="5" r:id="rId7"/>
    <sheet name="PROJEKTANTSKI NADZOR" sheetId="6" r:id="rId8"/>
    <sheet name="IZDELAVA PID" sheetId="7" r:id="rId9"/>
  </sheets>
  <definedNames>
    <definedName name="_xlnm.Print_Titles" localSheetId="4">'ELEKTRO-INSTALACIJSKA DELA'!$1:$3</definedName>
    <definedName name="_xlnm.Print_Titles" localSheetId="3">'GRADBENO-OBRTNIŠKA DELA'!$1:$3</definedName>
    <definedName name="_xlnm.Print_Titles" localSheetId="5">OPREMA!$1:$3</definedName>
    <definedName name="_xlnm.Print_Titles" localSheetId="6">'STROJNO-INSTALACIJSKA DELA'!$1:$3</definedName>
    <definedName name="_xlnm.Print_Titles" localSheetId="1">'TEHNOLOŠKA OPREMA'!$1:$3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8" l="1"/>
  <c r="F67" i="8"/>
  <c r="F61" i="8"/>
  <c r="F63" i="8"/>
  <c r="F59" i="8"/>
  <c r="F65" i="8"/>
  <c r="F57" i="8"/>
  <c r="F55" i="8"/>
  <c r="D42" i="8"/>
  <c r="D40" i="8"/>
  <c r="F34" i="8"/>
  <c r="D32" i="8"/>
  <c r="F73" i="8" l="1"/>
  <c r="E134" i="8" s="1"/>
  <c r="F435" i="5" l="1"/>
  <c r="F431" i="5"/>
  <c r="F427" i="5"/>
  <c r="F426" i="5"/>
  <c r="F418" i="5"/>
  <c r="G15" i="3"/>
  <c r="G19" i="3"/>
  <c r="G20" i="3"/>
  <c r="G25" i="3"/>
  <c r="G28" i="3"/>
  <c r="G32" i="3"/>
  <c r="G33" i="3"/>
  <c r="G51" i="3"/>
  <c r="G54" i="3"/>
  <c r="G60" i="3"/>
  <c r="G68" i="3"/>
  <c r="G70" i="3"/>
  <c r="G87" i="3"/>
  <c r="G93" i="3"/>
  <c r="G98" i="3"/>
  <c r="G100" i="3"/>
  <c r="G105" i="3"/>
  <c r="G108" i="3"/>
  <c r="G112" i="3"/>
  <c r="G114" i="3"/>
  <c r="G115" i="3"/>
  <c r="G116" i="3"/>
  <c r="G118" i="3"/>
  <c r="G124" i="3"/>
  <c r="G129" i="3"/>
  <c r="G132" i="3"/>
  <c r="G137" i="3"/>
  <c r="G139" i="3"/>
  <c r="G140" i="3"/>
  <c r="G141" i="3"/>
  <c r="G143" i="3"/>
  <c r="G146" i="3"/>
  <c r="G150" i="3"/>
  <c r="G158" i="3"/>
  <c r="G167" i="3"/>
  <c r="G170" i="3"/>
  <c r="G173" i="3"/>
  <c r="G176" i="3"/>
  <c r="G179" i="3"/>
  <c r="G185" i="3"/>
  <c r="G194" i="3"/>
  <c r="G203" i="3"/>
  <c r="G208" i="3"/>
  <c r="G211" i="3"/>
  <c r="G214" i="3"/>
  <c r="G217" i="3"/>
  <c r="G222" i="3"/>
  <c r="G225" i="3"/>
  <c r="G231" i="3"/>
  <c r="G234" i="3"/>
  <c r="G237" i="3"/>
  <c r="G241" i="3"/>
  <c r="G242" i="3"/>
  <c r="G245" i="3"/>
  <c r="G249" i="3"/>
  <c r="G252" i="3"/>
  <c r="G255" i="3"/>
  <c r="G258" i="3"/>
  <c r="G263" i="3"/>
  <c r="G264" i="3"/>
  <c r="G267" i="3"/>
  <c r="G270" i="3"/>
  <c r="G273" i="3"/>
  <c r="G279" i="3"/>
  <c r="G282" i="3"/>
  <c r="G285" i="3"/>
  <c r="G288" i="3"/>
  <c r="G291" i="3"/>
  <c r="G294" i="3"/>
  <c r="G298" i="3"/>
  <c r="G299" i="3"/>
  <c r="G300" i="3"/>
  <c r="G309" i="3"/>
  <c r="G318" i="3"/>
  <c r="G330" i="3"/>
  <c r="G333" i="3"/>
  <c r="G336" i="3"/>
  <c r="G339" i="3"/>
  <c r="G342" i="3"/>
  <c r="G348" i="3"/>
  <c r="G351" i="3"/>
  <c r="G355" i="3"/>
  <c r="G358" i="3"/>
  <c r="G361" i="3"/>
  <c r="G364" i="3"/>
  <c r="G367" i="3"/>
  <c r="G374" i="3"/>
  <c r="G375" i="3"/>
  <c r="G376" i="3"/>
  <c r="G407" i="3"/>
  <c r="F410" i="3"/>
  <c r="G410" i="3"/>
  <c r="G415" i="3"/>
  <c r="G416" i="3"/>
  <c r="G417" i="3"/>
  <c r="G419" i="3"/>
  <c r="G420" i="3"/>
  <c r="G421" i="3"/>
  <c r="G424" i="3"/>
  <c r="F427" i="3"/>
  <c r="G427" i="3"/>
  <c r="F430" i="3"/>
  <c r="G430" i="3"/>
  <c r="F433" i="3"/>
  <c r="G433" i="3"/>
  <c r="G439" i="3"/>
  <c r="G445" i="3"/>
  <c r="G448" i="3"/>
  <c r="G451" i="3"/>
  <c r="G458" i="3"/>
  <c r="G459" i="3"/>
  <c r="G468" i="3"/>
  <c r="G471" i="3"/>
  <c r="G507" i="3"/>
  <c r="F511" i="3"/>
  <c r="G511" i="3"/>
  <c r="F512" i="3"/>
  <c r="G512" i="3"/>
  <c r="F513" i="3"/>
  <c r="G513" i="3"/>
  <c r="F516" i="3"/>
  <c r="G516" i="3"/>
  <c r="G523" i="3"/>
  <c r="F526" i="3"/>
  <c r="G526" i="3"/>
  <c r="F529" i="3"/>
  <c r="G529" i="3"/>
  <c r="F532" i="3"/>
  <c r="G532" i="3"/>
  <c r="F535" i="3"/>
  <c r="G535" i="3"/>
  <c r="F538" i="3"/>
  <c r="G538" i="3"/>
  <c r="F542" i="3"/>
  <c r="G542" i="3"/>
  <c r="F546" i="3"/>
  <c r="G546" i="3"/>
  <c r="F547" i="3"/>
  <c r="G547" i="3"/>
  <c r="F548" i="3"/>
  <c r="G548" i="3"/>
  <c r="F549" i="3"/>
  <c r="G549" i="3"/>
  <c r="G556" i="3"/>
  <c r="G557" i="3"/>
  <c r="G558" i="3"/>
  <c r="G563" i="3"/>
  <c r="G567" i="3"/>
  <c r="G568" i="3"/>
  <c r="G569" i="3"/>
  <c r="G570" i="3"/>
  <c r="G571" i="3"/>
  <c r="G572" i="3"/>
  <c r="G573" i="3"/>
  <c r="G574" i="3"/>
  <c r="G577" i="3"/>
  <c r="G580" i="3"/>
  <c r="G583" i="3"/>
  <c r="G586" i="3"/>
  <c r="G589" i="3"/>
  <c r="G593" i="3"/>
  <c r="G594" i="3"/>
  <c r="G595" i="3"/>
  <c r="G598" i="3"/>
  <c r="G601" i="3"/>
  <c r="G605" i="3"/>
  <c r="G606" i="3"/>
  <c r="G611" i="3"/>
  <c r="G612" i="3"/>
  <c r="G613" i="3"/>
  <c r="G616" i="3"/>
  <c r="G617" i="3"/>
  <c r="G628" i="3"/>
  <c r="G634" i="3"/>
  <c r="G637" i="3"/>
  <c r="G643" i="3"/>
  <c r="G649" i="3"/>
  <c r="D464" i="3"/>
  <c r="G464" i="3" s="1"/>
  <c r="D463" i="3"/>
  <c r="G463" i="3" s="1"/>
  <c r="D454" i="3"/>
  <c r="G454" i="3" s="1"/>
  <c r="D436" i="3"/>
  <c r="G436" i="3" s="1"/>
  <c r="D370" i="3"/>
  <c r="G370" i="3" s="1"/>
  <c r="D327" i="3"/>
  <c r="G327" i="3" s="1"/>
  <c r="D324" i="3"/>
  <c r="G324" i="3" s="1"/>
  <c r="D315" i="3"/>
  <c r="G315" i="3" s="1"/>
  <c r="D312" i="3"/>
  <c r="G312" i="3" s="1"/>
  <c r="D306" i="3"/>
  <c r="G306" i="3" s="1"/>
  <c r="D207" i="3"/>
  <c r="G207" i="3" s="1"/>
  <c r="D200" i="3"/>
  <c r="G200" i="3" s="1"/>
  <c r="D197" i="3"/>
  <c r="G197" i="3" s="1"/>
  <c r="D191" i="3"/>
  <c r="G191" i="3" s="1"/>
  <c r="D188" i="3"/>
  <c r="G188" i="3" s="1"/>
  <c r="D149" i="3"/>
  <c r="G149" i="3" s="1"/>
  <c r="D148" i="3"/>
  <c r="G148" i="3" s="1"/>
  <c r="D147" i="3"/>
  <c r="G147" i="3" s="1"/>
  <c r="D145" i="3"/>
  <c r="G145" i="3" s="1"/>
  <c r="D144" i="3"/>
  <c r="G144" i="3" s="1"/>
  <c r="D142" i="3"/>
  <c r="G142" i="3" s="1"/>
  <c r="D138" i="3"/>
  <c r="G138" i="3" s="1"/>
  <c r="D85" i="3"/>
  <c r="G85" i="3" s="1"/>
  <c r="D83" i="3"/>
  <c r="G83" i="3" s="1"/>
  <c r="B220" i="9"/>
  <c r="B221" i="9"/>
  <c r="B222" i="9"/>
  <c r="F208" i="9"/>
  <c r="F206" i="9"/>
  <c r="F203" i="9"/>
  <c r="F200" i="9"/>
  <c r="F197" i="9"/>
  <c r="F194" i="9"/>
  <c r="F184" i="9"/>
  <c r="F182" i="9"/>
  <c r="F179" i="9"/>
  <c r="F176" i="9"/>
  <c r="F173" i="9"/>
  <c r="F170" i="9"/>
  <c r="F167" i="9"/>
  <c r="F164" i="9"/>
  <c r="F161" i="9"/>
  <c r="F158" i="9"/>
  <c r="F155" i="9"/>
  <c r="F152" i="9"/>
  <c r="F149" i="9"/>
  <c r="F146" i="9"/>
  <c r="F143" i="9"/>
  <c r="F140" i="9"/>
  <c r="F137" i="9"/>
  <c r="F134" i="9"/>
  <c r="F131" i="9"/>
  <c r="F128" i="9"/>
  <c r="F125" i="9"/>
  <c r="F122" i="9"/>
  <c r="F119" i="9"/>
  <c r="F116" i="9"/>
  <c r="F113" i="9"/>
  <c r="F110" i="9"/>
  <c r="F107" i="9"/>
  <c r="F104" i="9"/>
  <c r="F95" i="9"/>
  <c r="F92" i="9"/>
  <c r="F90" i="9"/>
  <c r="F87" i="9"/>
  <c r="F84" i="9"/>
  <c r="F81" i="9"/>
  <c r="F78" i="9"/>
  <c r="F75" i="9"/>
  <c r="F72" i="9"/>
  <c r="F69" i="9"/>
  <c r="F66" i="9"/>
  <c r="F63" i="9"/>
  <c r="F60" i="9"/>
  <c r="F57" i="9"/>
  <c r="F54" i="9"/>
  <c r="F51" i="9"/>
  <c r="F48" i="9"/>
  <c r="F45" i="9"/>
  <c r="F42" i="9"/>
  <c r="F39" i="9"/>
  <c r="F36" i="9"/>
  <c r="F33" i="9"/>
  <c r="F30" i="9"/>
  <c r="F27" i="9"/>
  <c r="F24" i="9"/>
  <c r="F21" i="9"/>
  <c r="F18" i="9"/>
  <c r="F15" i="9"/>
  <c r="F12" i="9"/>
  <c r="F9" i="4"/>
  <c r="F121" i="8"/>
  <c r="F123" i="8"/>
  <c r="F119" i="8"/>
  <c r="F99" i="8"/>
  <c r="F101" i="8"/>
  <c r="F103" i="8"/>
  <c r="F105" i="8"/>
  <c r="F107" i="8"/>
  <c r="F109" i="8"/>
  <c r="F111" i="8"/>
  <c r="F97" i="8"/>
  <c r="F439" i="5" l="1"/>
  <c r="D449" i="5" s="1"/>
  <c r="F113" i="8"/>
  <c r="E136" i="8" s="1"/>
  <c r="D153" i="3"/>
  <c r="G153" i="3" s="1"/>
  <c r="D90" i="3"/>
  <c r="G90" i="3" s="1"/>
  <c r="F187" i="9"/>
  <c r="F221" i="9" s="1"/>
  <c r="F98" i="9"/>
  <c r="F220" i="9" s="1"/>
  <c r="F125" i="8"/>
  <c r="E137" i="8" s="1"/>
  <c r="F211" i="9"/>
  <c r="F222" i="9" s="1"/>
  <c r="D620" i="3"/>
  <c r="G620" i="3" s="1"/>
  <c r="D550" i="3"/>
  <c r="D545" i="3"/>
  <c r="D544" i="3"/>
  <c r="D543" i="3"/>
  <c r="D521" i="3"/>
  <c r="D12" i="3"/>
  <c r="G12" i="3" s="1"/>
  <c r="D49" i="3"/>
  <c r="D63" i="3"/>
  <c r="G63" i="3" s="1"/>
  <c r="D113" i="3"/>
  <c r="G113" i="3" s="1"/>
  <c r="D117" i="3"/>
  <c r="G117" i="3" s="1"/>
  <c r="D161" i="3"/>
  <c r="G161" i="3" s="1"/>
  <c r="D164" i="3"/>
  <c r="G164" i="3" s="1"/>
  <c r="D228" i="3"/>
  <c r="G228" i="3" s="1"/>
  <c r="D262" i="3"/>
  <c r="G262" i="3" s="1"/>
  <c r="F91" i="8"/>
  <c r="F89" i="8"/>
  <c r="F86" i="8"/>
  <c r="F550" i="3" l="1"/>
  <c r="G550" i="3"/>
  <c r="D57" i="3"/>
  <c r="G57" i="3" s="1"/>
  <c r="G49" i="3"/>
  <c r="G543" i="3"/>
  <c r="G655" i="3" s="1"/>
  <c r="F543" i="3"/>
  <c r="G382" i="3"/>
  <c r="G544" i="3"/>
  <c r="F544" i="3"/>
  <c r="F545" i="3"/>
  <c r="G545" i="3"/>
  <c r="F224" i="9"/>
  <c r="I33" i="1" s="1"/>
  <c r="D121" i="3"/>
  <c r="G121" i="3" s="1"/>
  <c r="F93" i="8"/>
  <c r="E135" i="8" s="1"/>
  <c r="D661" i="3" l="1"/>
  <c r="D660" i="3"/>
  <c r="F46" i="8"/>
  <c r="F48" i="8"/>
  <c r="F44" i="8"/>
  <c r="F42" i="8"/>
  <c r="F40" i="8"/>
  <c r="D38" i="8"/>
  <c r="F38" i="8" s="1"/>
  <c r="F32" i="8"/>
  <c r="D30" i="8"/>
  <c r="F30" i="8" s="1"/>
  <c r="D26" i="8"/>
  <c r="F26" i="8" s="1"/>
  <c r="F22" i="8"/>
  <c r="D20" i="8"/>
  <c r="F20" i="8" s="1"/>
  <c r="F16" i="8"/>
  <c r="F14" i="8"/>
  <c r="D18" i="8"/>
  <c r="F18" i="8" s="1"/>
  <c r="F28" i="8"/>
  <c r="F36" i="8"/>
  <c r="D663" i="3" l="1"/>
  <c r="I23" i="1" s="1"/>
  <c r="F50" i="8"/>
  <c r="E133" i="8" s="1"/>
  <c r="E139" i="8" s="1"/>
  <c r="I29" i="1" s="1"/>
  <c r="F407" i="5"/>
  <c r="F405" i="5"/>
  <c r="F403" i="5"/>
  <c r="F400" i="5"/>
  <c r="F395" i="5"/>
  <c r="F390" i="5"/>
  <c r="F389" i="5"/>
  <c r="F381" i="5"/>
  <c r="F376" i="5"/>
  <c r="F371" i="5"/>
  <c r="F366" i="5"/>
  <c r="F361" i="5"/>
  <c r="F356" i="5"/>
  <c r="F351" i="5"/>
  <c r="F346" i="5"/>
  <c r="F345" i="5"/>
  <c r="F340" i="5"/>
  <c r="F329" i="5"/>
  <c r="F318" i="5"/>
  <c r="F311" i="5"/>
  <c r="F200" i="5"/>
  <c r="F197" i="5"/>
  <c r="F194" i="5"/>
  <c r="F192" i="5"/>
  <c r="F190" i="5"/>
  <c r="F188" i="5"/>
  <c r="F187" i="5"/>
  <c r="F183" i="5"/>
  <c r="F177" i="5"/>
  <c r="F172" i="5"/>
  <c r="F169" i="5"/>
  <c r="F165" i="5"/>
  <c r="F158" i="5"/>
  <c r="F153" i="5"/>
  <c r="F142" i="5"/>
  <c r="F139" i="5"/>
  <c r="F137" i="5"/>
  <c r="F133" i="5"/>
  <c r="F127" i="5"/>
  <c r="F114" i="5"/>
  <c r="F113" i="5"/>
  <c r="F107" i="5"/>
  <c r="F104" i="5"/>
  <c r="F101" i="5"/>
  <c r="F99" i="5"/>
  <c r="F96" i="5"/>
  <c r="F92" i="5"/>
  <c r="F88" i="5"/>
  <c r="F87" i="5"/>
  <c r="F84" i="5"/>
  <c r="F81" i="5"/>
  <c r="F80" i="5"/>
  <c r="F76" i="5"/>
  <c r="F69" i="5"/>
  <c r="F61" i="5"/>
  <c r="A57" i="5"/>
  <c r="F204" i="5" l="1"/>
  <c r="D447" i="5" s="1"/>
  <c r="F411" i="5"/>
  <c r="D448" i="5" s="1"/>
  <c r="F146" i="5"/>
  <c r="D446" i="5" s="1"/>
  <c r="A65" i="5"/>
  <c r="A72" i="5" s="1"/>
  <c r="A79" i="5" s="1"/>
  <c r="D450" i="5" l="1"/>
  <c r="I25" i="1" s="1"/>
  <c r="A83" i="5"/>
  <c r="A86" i="5" l="1"/>
  <c r="A91" i="5" l="1"/>
  <c r="A95" i="5" l="1"/>
  <c r="A98" i="5" l="1"/>
  <c r="A101" i="5" l="1"/>
  <c r="A103" i="5" l="1"/>
  <c r="A106" i="5" l="1"/>
  <c r="A111" i="5" l="1"/>
  <c r="A118" i="5" l="1"/>
  <c r="A131" i="5" l="1"/>
  <c r="A137" i="5" l="1"/>
  <c r="A139" i="5" l="1"/>
  <c r="A141" i="5" s="1"/>
  <c r="A144" i="5" s="1"/>
  <c r="A151" i="5" s="1"/>
  <c r="A156" i="5" s="1"/>
  <c r="A161" i="5" s="1"/>
  <c r="A168" i="5" s="1"/>
  <c r="A171" i="5" s="1"/>
  <c r="A174" i="5" s="1"/>
  <c r="A180" i="5" s="1"/>
  <c r="A186" i="5" s="1"/>
  <c r="A190" i="5" s="1"/>
  <c r="A192" i="5" s="1"/>
  <c r="A194" i="5" s="1"/>
  <c r="A196" i="5" l="1"/>
  <c r="A199" i="5" s="1"/>
  <c r="A202" i="5" s="1"/>
  <c r="A209" i="5" s="1"/>
  <c r="A314" i="5" s="1"/>
  <c r="A322" i="5" s="1"/>
  <c r="A333" i="5" s="1"/>
  <c r="A344" i="5" s="1"/>
  <c r="A350" i="5" s="1"/>
  <c r="A355" i="5" s="1"/>
  <c r="A360" i="5" s="1"/>
  <c r="A365" i="5" s="1"/>
  <c r="A370" i="5" s="1"/>
  <c r="A373" i="5" s="1"/>
  <c r="A380" i="5" s="1"/>
  <c r="A383" i="5" s="1"/>
  <c r="A388" i="5" s="1"/>
  <c r="A394" i="5" s="1"/>
  <c r="A399" i="5" s="1"/>
  <c r="A402" i="5" s="1"/>
  <c r="A405" i="5" s="1"/>
  <c r="A407" i="5" s="1"/>
  <c r="A409" i="5" s="1"/>
  <c r="F443" i="4" l="1"/>
  <c r="F441" i="4"/>
  <c r="F438" i="4"/>
  <c r="F434" i="4"/>
  <c r="F432" i="4"/>
  <c r="F430" i="4"/>
  <c r="F424" i="4"/>
  <c r="F417" i="4"/>
  <c r="F415" i="4"/>
  <c r="F412" i="4"/>
  <c r="F410" i="4"/>
  <c r="F409" i="4"/>
  <c r="F406" i="4"/>
  <c r="F403" i="4"/>
  <c r="F392" i="4"/>
  <c r="F390" i="4"/>
  <c r="F388" i="4"/>
  <c r="F385" i="4"/>
  <c r="F382" i="4"/>
  <c r="F379" i="4"/>
  <c r="F368" i="4"/>
  <c r="F364" i="4"/>
  <c r="F361" i="4"/>
  <c r="F359" i="4"/>
  <c r="F356" i="4"/>
  <c r="F353" i="4"/>
  <c r="F349" i="4"/>
  <c r="F345" i="4"/>
  <c r="F342" i="4"/>
  <c r="F339" i="4"/>
  <c r="F336" i="4"/>
  <c r="F328" i="4"/>
  <c r="F326" i="4"/>
  <c r="F323" i="4"/>
  <c r="F321" i="4"/>
  <c r="F316" i="4"/>
  <c r="F310" i="4"/>
  <c r="F307" i="4"/>
  <c r="F304" i="4"/>
  <c r="F295" i="4"/>
  <c r="F293" i="4"/>
  <c r="F290" i="4"/>
  <c r="F278" i="4"/>
  <c r="F276" i="4"/>
  <c r="F274" i="4"/>
  <c r="F272" i="4"/>
  <c r="F269" i="4"/>
  <c r="F266" i="4"/>
  <c r="F262" i="4"/>
  <c r="F257" i="4"/>
  <c r="F255" i="4"/>
  <c r="F253" i="4"/>
  <c r="F251" i="4"/>
  <c r="F248" i="4"/>
  <c r="F245" i="4"/>
  <c r="F241" i="4"/>
  <c r="F236" i="4"/>
  <c r="F234" i="4"/>
  <c r="F232" i="4"/>
  <c r="F230" i="4"/>
  <c r="F228" i="4"/>
  <c r="F225" i="4"/>
  <c r="F221" i="4"/>
  <c r="F212" i="4"/>
  <c r="F204" i="4"/>
  <c r="F201" i="4"/>
  <c r="F200" i="4"/>
  <c r="F199" i="4"/>
  <c r="F198" i="4"/>
  <c r="F195" i="4"/>
  <c r="F194" i="4"/>
  <c r="F193" i="4"/>
  <c r="F190" i="4"/>
  <c r="F186" i="4"/>
  <c r="F181" i="4"/>
  <c r="F178" i="4"/>
  <c r="F168" i="4"/>
  <c r="F166" i="4"/>
  <c r="F164" i="4"/>
  <c r="F162" i="4"/>
  <c r="F160" i="4"/>
  <c r="F158" i="4"/>
  <c r="F156" i="4"/>
  <c r="F153" i="4"/>
  <c r="F150" i="4"/>
  <c r="F148" i="4"/>
  <c r="F145" i="4"/>
  <c r="F143" i="4"/>
  <c r="F142" i="4"/>
  <c r="F139" i="4"/>
  <c r="F136" i="4"/>
  <c r="F135" i="4"/>
  <c r="F132" i="4"/>
  <c r="F129" i="4"/>
  <c r="F128" i="4"/>
  <c r="F122" i="4"/>
  <c r="F120" i="4"/>
  <c r="F114" i="4"/>
  <c r="F112" i="4"/>
  <c r="F110" i="4"/>
  <c r="F108" i="4"/>
  <c r="F105" i="4"/>
  <c r="F104" i="4"/>
  <c r="F103" i="4"/>
  <c r="F100" i="4"/>
  <c r="F99" i="4"/>
  <c r="F96" i="4"/>
  <c r="F93" i="4"/>
  <c r="F92" i="4"/>
  <c r="F91" i="4"/>
  <c r="F90" i="4"/>
  <c r="F89" i="4"/>
  <c r="F88" i="4"/>
  <c r="F87" i="4"/>
  <c r="F84" i="4"/>
  <c r="F83" i="4"/>
  <c r="F82" i="4"/>
  <c r="F79" i="4"/>
  <c r="F78" i="4"/>
  <c r="F77" i="4"/>
  <c r="F74" i="4"/>
  <c r="F67" i="4"/>
  <c r="F65" i="4"/>
  <c r="F59" i="4"/>
  <c r="F51" i="4"/>
  <c r="F46" i="4"/>
  <c r="F44" i="4"/>
  <c r="F38" i="4"/>
  <c r="F33" i="4"/>
  <c r="F28" i="4"/>
  <c r="F24" i="4"/>
  <c r="F19" i="4"/>
  <c r="F14" i="4"/>
  <c r="F170" i="4" l="1"/>
  <c r="F453" i="4" s="1"/>
  <c r="F69" i="4"/>
  <c r="F452" i="4" s="1"/>
  <c r="F297" i="4"/>
  <c r="F455" i="4" s="1"/>
  <c r="F330" i="4"/>
  <c r="F456" i="4" s="1"/>
  <c r="F370" i="4"/>
  <c r="F457" i="4" s="1"/>
  <c r="F445" i="4"/>
  <c r="F460" i="4" s="1"/>
  <c r="F419" i="4"/>
  <c r="F459" i="4" s="1"/>
  <c r="F280" i="4"/>
  <c r="F454" i="4" s="1"/>
  <c r="F394" i="4"/>
  <c r="F458" i="4" s="1"/>
  <c r="F462" i="4" l="1"/>
  <c r="I27" i="1" s="1"/>
  <c r="I31" i="1" s="1"/>
  <c r="I39" i="1" s="1"/>
  <c r="I41" i="1" s="1"/>
  <c r="I43" i="1" s="1"/>
</calcChain>
</file>

<file path=xl/sharedStrings.xml><?xml version="1.0" encoding="utf-8"?>
<sst xmlns="http://schemas.openxmlformats.org/spreadsheetml/2006/main" count="2489" uniqueCount="1345">
  <si>
    <t xml:space="preserve">Investitor:   </t>
  </si>
  <si>
    <t>MESTNA OBČINA LJUBLJANA, 
Mestni trg 1, 1000 Ljubljana</t>
  </si>
  <si>
    <t xml:space="preserve">Objekt:      </t>
  </si>
  <si>
    <t>Datum:</t>
  </si>
  <si>
    <t>NAČRTI:</t>
  </si>
  <si>
    <t>Arhitektura</t>
  </si>
  <si>
    <t>št.proj.:</t>
  </si>
  <si>
    <t>Gradbene konstrukcije</t>
  </si>
  <si>
    <t>Električne instalacije in oprema</t>
  </si>
  <si>
    <t>Strojne instalacije in oprema</t>
  </si>
  <si>
    <t xml:space="preserve">
REKAPITULACIJA</t>
  </si>
  <si>
    <t>A.</t>
  </si>
  <si>
    <t>GRADBENO-OBRTNIŠKA DELA</t>
  </si>
  <si>
    <t>B.</t>
  </si>
  <si>
    <t>ELEKTRO-INSTALACIJSKA DELA</t>
  </si>
  <si>
    <t>C</t>
  </si>
  <si>
    <t>STROJNO-INSTALACIJSKA DELA</t>
  </si>
  <si>
    <t>D.</t>
  </si>
  <si>
    <t>E.</t>
  </si>
  <si>
    <t>F.</t>
  </si>
  <si>
    <t xml:space="preserve">IZDELAVA PID </t>
  </si>
  <si>
    <t>G.</t>
  </si>
  <si>
    <t xml:space="preserve">PROJEKTANTSKI NADZOR </t>
  </si>
  <si>
    <t xml:space="preserve">DDV 22,00 %   </t>
  </si>
  <si>
    <t xml:space="preserve">SKUPAJ Z DDV:   </t>
  </si>
  <si>
    <t>LJUBLJANSKI GRAD - Obnova in dokončanje - KAZEMATE</t>
  </si>
  <si>
    <t>Naročnik:</t>
  </si>
  <si>
    <t>Javni zavod LJUBLJANSKI GRAD</t>
  </si>
  <si>
    <t>Junij 2021</t>
  </si>
  <si>
    <t>1.</t>
  </si>
  <si>
    <t>2.</t>
  </si>
  <si>
    <t>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t>
  </si>
  <si>
    <t>3.</t>
  </si>
  <si>
    <t>Nujna je kombinacija popisa GOI del s požarnim elaboratom, ki opredeljuje požarno varnost posameznih konstrukcij in gradbenih elementov objekta</t>
  </si>
  <si>
    <t>4.</t>
  </si>
  <si>
    <t>5.</t>
  </si>
  <si>
    <t>Ponudba za izvedbo GOI mora vsebovati tudi:</t>
  </si>
  <si>
    <t>5.1</t>
  </si>
  <si>
    <t xml:space="preserve">Vse stroške, ki zajemajo izvedbo del in materiala po popisu GOI del, popisom GOI del za izvedbo priključkov na komunalno, vodovodno, tk, kabelsko, elektro in drugo infrastrukturo </t>
  </si>
  <si>
    <t>5.2</t>
  </si>
  <si>
    <t>Vse splošne in stalne stroške povezane z organizacijo in delom na gradbišču</t>
  </si>
  <si>
    <t>5.3</t>
  </si>
  <si>
    <t>Transportne stroške v območju in izven območja gradbišča, nujno uporabljati tovornjake in mehanizacijo, ki jo dopuščajo nosilnosti in omejeno širino dostopnih poti!</t>
  </si>
  <si>
    <t>5.4</t>
  </si>
  <si>
    <t>Splošne stroške pristojbin in davkov upravnih organov pri prijavi gradbišča, pridobivanja raznih dovoljenj in soglasij za izvedbo</t>
  </si>
  <si>
    <t>5.5</t>
  </si>
  <si>
    <t>Stroške in pridobivanja soglasij za morebitno ureditev prometa in zapore cest</t>
  </si>
  <si>
    <t>5.6</t>
  </si>
  <si>
    <t>Stroške porabe električne energije, vode in telefona</t>
  </si>
  <si>
    <t>5.7</t>
  </si>
  <si>
    <t>Stroške nakladanja in razkladanja odvoza odpadkov in ostalega materiala na stalno deponijo izvajalca, razkladanje, morebitno razgrinjanje ter plačila vseh dovoljenj in potrebne komunalne in energetske pristojbine</t>
  </si>
  <si>
    <t>5.8</t>
  </si>
  <si>
    <t>Stroške uradnega geodeta pri zakoličbi objekta, določitvi kote temeljenja, obiske geodeta med gradnjo pri kontroli posedkov ter izdelavi uradnega posnetka izvedenega stanja s podzemnim katastrom, izdelave moebitne parcelacije ter pripravo potrebne dokumentacije za vpis v zemljiško knjigo</t>
  </si>
  <si>
    <t>5.9</t>
  </si>
  <si>
    <t xml:space="preserve">Stroške tehničnega opazovanja objektov na transportni poti in gradbeni parceli - geodetski GNSS monitoring  </t>
  </si>
  <si>
    <t>5.10</t>
  </si>
  <si>
    <t>Stroške morebitnega ogrevanja in razvlaževanja prostorov med gradnjo, vse potrebne dodatke v beton in vezne materiale v primeru izvedbe objekta pozimi oz. pri nižjih temperaturah</t>
  </si>
  <si>
    <t>5.11</t>
  </si>
  <si>
    <t>Upoštevanje določil Varnostnega načrta in sodelovanje s koordinatorjem za varstvo pri delu na gradbišču</t>
  </si>
  <si>
    <t>5.12</t>
  </si>
  <si>
    <t>Pridobivanje vseh potrebnih soglasij in mnenj, vse meritve kakovosti in projektiranih parametrov vgrajenih materialov in naprav, vsa atestna dokumentacija, garancije in potrdila o vgrajenih materialih ter izvedba kompletnega tehničnega pregleda s pripravo kompletne tehnične dokumentacije za tehnični pregled</t>
  </si>
  <si>
    <t>5.13</t>
  </si>
  <si>
    <t>Predajo vseh v načrte vnešenih sprememb med gradnjo (potrjenih s strani odgovornega vodje projekta, odgovornega projektanta in odgovornega nadzornika)</t>
  </si>
  <si>
    <t>5.14</t>
  </si>
  <si>
    <t>Pridobivanja internih meritev kakovosti vgrajenih materialov, atesti, garancije in potrdila vgrajenih materialov v pripravi dela prevzemnika del</t>
  </si>
  <si>
    <t>5.15</t>
  </si>
  <si>
    <t>Morebitne stroški povezane s predstavitvami posameznih predvidenih in vgrajenih materialov naročniku</t>
  </si>
  <si>
    <t>5.16</t>
  </si>
  <si>
    <t>Stroške, ki nastanejo zaradi prilagajanja časovnega načrta izvedbe glede na obstoječe stanje,</t>
  </si>
  <si>
    <t>5.17</t>
  </si>
  <si>
    <t>Stroške vmesnega in zaključnega čiščenja prostorov</t>
  </si>
  <si>
    <t>5.18</t>
  </si>
  <si>
    <t>Zakoličba posameznih elementov objekta in zunanje ureditve, izvedba po situaciji zakoličbe skupaj s fiksiranjem glavnih geodetskih točk, navezava na obstoječo poligonsko mrežo, z vsemi pomožnimi deli.</t>
  </si>
  <si>
    <t>5.19</t>
  </si>
  <si>
    <t>Izdelavo vseh v tehničnem poročilu, grafičnih prilogah in popisu navedenih vzorcev</t>
  </si>
  <si>
    <t>5.20</t>
  </si>
  <si>
    <t>Izdelavo delavniških načrtov jeklenih konstrukcij (potrdi jih odg. proj. grad. konst.)</t>
  </si>
  <si>
    <t>5.21</t>
  </si>
  <si>
    <t>Izdelavo demontažnih načrtov</t>
  </si>
  <si>
    <t>5.22</t>
  </si>
  <si>
    <t>Izdelavo vseh delavniških in montažnih načrtov</t>
  </si>
  <si>
    <t>5.23</t>
  </si>
  <si>
    <t xml:space="preserve">Stroške izdelave vzorcev v primernem merilu na zahtevo odgovornega projektanta </t>
  </si>
  <si>
    <t>5.24</t>
  </si>
  <si>
    <t>Stroške vzorcev vrat z vsemi podboji, finalnimi obdelavami, zaključni obrobami in okovjem</t>
  </si>
  <si>
    <t>5.25</t>
  </si>
  <si>
    <t>Stroške vzorcev za vso stensko in talno keramiko</t>
  </si>
  <si>
    <t>5.26</t>
  </si>
  <si>
    <t>Stroške vzorcev za parket in zaključne letve</t>
  </si>
  <si>
    <t>5.27</t>
  </si>
  <si>
    <t>Stroške vzorcev vseh materialov in zaključnih obdelav uporabljenih za izdelavo pohištva</t>
  </si>
  <si>
    <t>6.</t>
  </si>
  <si>
    <t>7.</t>
  </si>
  <si>
    <t>Pisna potrditev vzorcev mora biti vnešena v gradbeni dnevnik in se upošteva kot bistveni element tehničnega pregleda objekta.</t>
  </si>
  <si>
    <t xml:space="preserve"> </t>
  </si>
  <si>
    <t>8.</t>
  </si>
  <si>
    <t>Vsi jekleni elementi (četudi ni v načrtu ali popisu GOI del posebej označeno) morajo biti primerno protikorozijsko zaščiteni tako, da je zagotovljen garancijski rok in življenska doba</t>
  </si>
  <si>
    <t>9.</t>
  </si>
  <si>
    <t>Projektantski nadzor lahko opravlja izključno odgovorni projektant arhitekture in pristojni projektanti instalacij, ki so izdelali načrte za predmetni objekt</t>
  </si>
  <si>
    <t>Pri izdelavi ponudbe in kasnje v fazi izvedbe je OBVEZNO potrebno upoštevati zadnjeveljavne načrte projektanta, z vsemi detajli. 
V enotni ceni je obvezno upoštevati ves potrebni material, obdelave, delo, okovje, zakjljučke, tesnenja itd, za popolnoma ozgotovljen in funkcionalni izdelek!</t>
  </si>
  <si>
    <t>Vsi izdelki iz COR-TENa so peskani in pasivizirani z min. 100 cikli močenja!</t>
  </si>
  <si>
    <t>Rezanja pločevin in profilov se izvedejo lasersko, z natačnim prileganjem na obstoječe konstrukcije!</t>
  </si>
  <si>
    <t>kpl</t>
  </si>
  <si>
    <t>m2</t>
  </si>
  <si>
    <t>a.</t>
  </si>
  <si>
    <t>kos</t>
  </si>
  <si>
    <t>b.</t>
  </si>
  <si>
    <t>c.</t>
  </si>
  <si>
    <t>m1</t>
  </si>
  <si>
    <t>d.</t>
  </si>
  <si>
    <t>e.</t>
  </si>
  <si>
    <t>10.</t>
  </si>
  <si>
    <t>11.</t>
  </si>
  <si>
    <t>12.</t>
  </si>
  <si>
    <t>13.</t>
  </si>
  <si>
    <t>14.</t>
  </si>
  <si>
    <t>15.</t>
  </si>
  <si>
    <t>16.</t>
  </si>
  <si>
    <t>17.</t>
  </si>
  <si>
    <t>18.</t>
  </si>
  <si>
    <t>%</t>
  </si>
  <si>
    <t xml:space="preserve"> SKUPAJ OBRTNIŠKA DELA:</t>
  </si>
  <si>
    <t>Št.</t>
  </si>
  <si>
    <t>Opis</t>
  </si>
  <si>
    <t>EM</t>
  </si>
  <si>
    <t>Količina</t>
  </si>
  <si>
    <t>€/ EM</t>
  </si>
  <si>
    <t>Vrednost</t>
  </si>
  <si>
    <t>m3</t>
  </si>
  <si>
    <t xml:space="preserve"> -delo</t>
  </si>
  <si>
    <t>ur</t>
  </si>
  <si>
    <t xml:space="preserve"> -odvoz v trajno deponijo</t>
  </si>
  <si>
    <t>Glede na skalnati teren, na obliko in obremenjenost obstoječih skalnatih tal je pri odstranitvi in razširitvi skal nujno  upoštevati naslednje:</t>
  </si>
  <si>
    <t>izkopi strojnica in kineta</t>
  </si>
  <si>
    <t>izkop za izvedbo podbetoniranja obstoječih grajskih zidov, izvdeba po kampadah do 1m</t>
  </si>
  <si>
    <t>Nakladanje, izvoz iz objekta, nakladanje na kamion in odvoz materiala v trajno deponijo,  s plačilom vseh stroškov</t>
  </si>
  <si>
    <t xml:space="preserve">Rušenje obstoječih kamnitih in opečnih zidov. Rušenje  je potrebno izvajati skladno z navodili arhitekta in projektanta konstrukcij tako, da  ne vpliva  na obstoječe konstrukcije gradu. Tehnologija  mora biti predstavljena v fazi izdelave ponudbe  in mora biti odobrena s strani vodje projekta. </t>
  </si>
  <si>
    <t>Lokalno rušenje  kamnitega zidu kot priprava za izvedbo raznih del, z odvozom ruševin v trajno deponijo:</t>
  </si>
  <si>
    <t>rezanje zidu s krožno žago</t>
  </si>
  <si>
    <t>rušenje kamnitega rezanega zidu z ročnim udarnim  kladivom</t>
  </si>
  <si>
    <t xml:space="preserve"> - stopnice St1,2,3</t>
  </si>
  <si>
    <t xml:space="preserve"> - talna plošča deb.20cm, površina zaglajena</t>
  </si>
  <si>
    <t>kg</t>
  </si>
  <si>
    <t>Izdelava enostranskega opaža podbetoniranja obstoječih zidov, opaž višine do 1m. Izvedba po kampadah.</t>
  </si>
  <si>
    <t>Izdelava dvostranskega opaža AB sten, s podpiranjem do višine 3m - stene Z2. Opaž za beton VB 2.</t>
  </si>
  <si>
    <t>Izdelava  opaža AB plošče, s podpiranjem do višine 3m. Opaž plošče v naklonu</t>
  </si>
  <si>
    <t>Dobava in polaganje HDPE čepaste folije z lepljenimi preklopi,  v sestvai stene Z1, kot npr.: TEFOND Plus ali enakovredno. Folija  pribita s posebnimi elementi v izravnalni  beton varovalne stene. Čepasta profilacija folije je obrnjena proti torkretu  za doseganje ustreznega dreniranja vode in   hkrati za spojenost z betonom kletne stene.
Folija je vgrajena pred betoniranjem podložnega betona temeljne plošče zato,  da površina dreniranja ob steni ni prekinjena!</t>
  </si>
  <si>
    <t>Dobava in polaganje  sloja  tekoče hidroizolacije kot npr. Aquafin 2K-M, v minimalno dveh nanosih, izvedba po tehnologiji proizvajalca, z obdelavo vertikalnih prehodov s  tesnilnim trakom. Obdelava AB plošč, sten jaška hidravlike ter stika med talno ploščo in steno. Obračun po m2 razvite površine izvedenega premaza. Tlak  D2, D2m in S</t>
  </si>
  <si>
    <t>Dobava in vgradnja nabrekajočega traku za zagotavljanje tesnosti stika (waterstop), kot npr.: Bentorub 20/25, ki je zalepljen na vrh a.b. stene jaška z nabrekajočo lepilno maso Swellseal Mastic ali enakovredno. Vgradnja med med vertikalno steno jaška in a.b. ploščo.</t>
  </si>
  <si>
    <t xml:space="preserve"> -preboj skozi skalni teren</t>
  </si>
  <si>
    <t xml:space="preserve"> -preboj skozi zunanji kamniti zid</t>
  </si>
  <si>
    <t>Izvedba horizontalnega žaganja obstoječega zidu instalacijske kinete in izvedba priključitve na talno ploščo nove kinete, z rušenjem in odvozom ruševin v trajno deponijo</t>
  </si>
  <si>
    <t xml:space="preserve"> -izkop in zasip
-opaž
-beton C 25/30, v količini 1,80m3
-armatura 
-INOX pohodna rešetka z okvirjem dim. 1600x800mm
</t>
  </si>
  <si>
    <t>Izvedba vrtanje  za poševne luknje v kamniti zid, izvrtina  fi 3cm za električno kable (med svetilkami in transformatorji) – iz gornjega obrambnega hodnika preko zida kazemat. Dolžina cca 60-70 cm</t>
  </si>
  <si>
    <t>Izdelava novega finega ometa preko obstoječih grobih ometov obokov, izvedeno z materialom in izvedbo po navodilih ZVKDS. Vključno s pripravo podlage</t>
  </si>
  <si>
    <t>Dobava in obzidava novih in obstoječih sten in stropov  s toplotnoizolativno  oblogo iz plošč iz celičnega betona  [ρ= 115 kg/m³, λ= 0.040 W/m²K] kot npr. Multipor, lepljeno polno na podlago s sistemskim lepilom Multipor lahka lepilna malta ter  obdelava po celotni površini z vdema slojema  lahke malte, z vtisnjeno fasadno mrežico:</t>
  </si>
  <si>
    <t>obloga sten Z5, debelina plošč 7,5cm</t>
  </si>
  <si>
    <t>obloga sten Z3,4, debelina plošč 7,5cm</t>
  </si>
  <si>
    <t>obloga stropa D2m, debelina plošč 7,5cm</t>
  </si>
  <si>
    <t>Dobava in vgradnja sistemskih diletacijskih profilov v tlake, po izboru projektanta</t>
  </si>
  <si>
    <t>Dobava in vgradnja linijske talne kanalete kot npr. Hauraton Flat 100, vključno s peskolovom. Kanaleta dolžine 500cm.</t>
  </si>
  <si>
    <t>Kompletna izdelava plavajočih podov vključno z mikroarmaturo iz PP vlaken 0,95kg/m3,  z izdelavo dilatacij ob zidovih in s polaganjem toplotne izolacije - po sestavah. Obračun v m2.</t>
  </si>
  <si>
    <t xml:space="preserve"> -mikroarmiran beton, C20/25, deb. 5.2 cm, 
  fino zaglajen, mikroarmatura: 
  PP vlakna,vsebnost: 0.95kg/m3
  npr.: FIBRILs F120 ali enakovredno
- ločilni sloj: PP filc min. 200 g/m²</t>
  </si>
  <si>
    <t xml:space="preserve"> -mikroarmiran beton, C20/25, deb. 4,8cm, 
  fino zaglajen, rahlo brušen, mikroarmatura: 
  PP vlakna,vsebnost: 0.95kg/m3
  npr.: FIBRILs F120 ali enakovredno
- ločilni sloj: PP filc min. 200 g/m²
-toplotna izolacija:
  ekspandirani polistiren, deb.. 4.0 cm,  [λD = max.0.034 W/(m.K),σ10%def.= 200 kPa], npr.: FRAGMAT EPS 150 ali enakovredno</t>
  </si>
  <si>
    <t>Vzidava raznih sider, manjših rešetk, konzol in držal, obračun po dejanskem številu vgrajenih elementov. Ocenjeno:</t>
  </si>
  <si>
    <t>19.</t>
  </si>
  <si>
    <t>Dostava, postavitve, vzdrževanje in odstranitev delovnega odra za potrebe izvedbe vseh del na stenah in obokih, odri višine do 3m. Obračun po m2 tlorisne površine</t>
  </si>
  <si>
    <t>20.</t>
  </si>
  <si>
    <t>Izvedba raznih del po zahtevah projektanta nadzora, ki jih ni možno ovrednotiti po posamezni postavki. Obračun po dejansko opravljenem delu, na podlagi potrjenih vpisov v gradbeni dnevnik:</t>
  </si>
  <si>
    <t xml:space="preserve"> -VKV delavec</t>
  </si>
  <si>
    <t xml:space="preserve"> -KV delavec</t>
  </si>
  <si>
    <t xml:space="preserve"> -PKV delavec</t>
  </si>
  <si>
    <t>21.</t>
  </si>
  <si>
    <t xml:space="preserve"> SKUPAJ GRADBENA DELA:</t>
  </si>
  <si>
    <r>
      <t>Sestava tlaka</t>
    </r>
    <r>
      <rPr>
        <b/>
        <sz val="10"/>
        <rFont val="Arial Narrow"/>
        <family val="2"/>
        <charset val="238"/>
      </rPr>
      <t xml:space="preserve"> Dk - strojnica</t>
    </r>
    <r>
      <rPr>
        <sz val="10"/>
        <rFont val="Arial Narrow"/>
        <family val="2"/>
        <charset val="238"/>
      </rPr>
      <t>:</t>
    </r>
  </si>
  <si>
    <r>
      <t>Sestava tlaka</t>
    </r>
    <r>
      <rPr>
        <b/>
        <sz val="10"/>
        <rFont val="Arial Narrow"/>
        <family val="2"/>
        <charset val="238"/>
      </rPr>
      <t xml:space="preserve"> D1 - dvorišče D, na obstoje</t>
    </r>
    <r>
      <rPr>
        <sz val="10"/>
        <rFont val="Arial Narrow"/>
        <family val="2"/>
        <charset val="238"/>
      </rPr>
      <t>či plošči:</t>
    </r>
  </si>
  <si>
    <r>
      <t xml:space="preserve">Sestava tlaka </t>
    </r>
    <r>
      <rPr>
        <b/>
        <sz val="10"/>
        <rFont val="Arial Narrow"/>
        <family val="2"/>
        <charset val="238"/>
      </rPr>
      <t xml:space="preserve">D2a - podest v kazamatah </t>
    </r>
    <r>
      <rPr>
        <sz val="10"/>
        <rFont val="Arial Narrow"/>
        <family val="2"/>
        <charset val="238"/>
      </rPr>
      <t>:</t>
    </r>
  </si>
  <si>
    <r>
      <t xml:space="preserve">Sestava tlaka </t>
    </r>
    <r>
      <rPr>
        <b/>
        <sz val="10"/>
        <rFont val="Arial Narrow"/>
        <family val="2"/>
        <charset val="238"/>
      </rPr>
      <t xml:space="preserve">S - servisni hodnik nova </t>
    </r>
    <r>
      <rPr>
        <sz val="10"/>
        <rFont val="Arial Narrow"/>
        <family val="2"/>
        <charset val="238"/>
      </rPr>
      <t>kineta</t>
    </r>
  </si>
  <si>
    <t>-</t>
  </si>
  <si>
    <t>Talni vgradni reflektor z nastavljivo optiko ter anti</t>
  </si>
  <si>
    <t>glare rastrom vključno z napajalnikom ter vgradnim</t>
  </si>
  <si>
    <t>ohišjem L&amp;LSTRA 3.025W/24V-230V 241 lm 3000K</t>
  </si>
  <si>
    <t>Linijsko LED svetilo MT1 27 skupaj z LED trakom</t>
  </si>
  <si>
    <t>9,9W/24V 2200 lm/m 3000 K skupaj z napajalnikom</t>
  </si>
  <si>
    <t>3000 mm v črni ali beli barvi direktno/indirektna</t>
  </si>
  <si>
    <t>osvetlitev                                                              SV2</t>
  </si>
  <si>
    <t>Linijsko LED svetilo MT3 27 za bočno montažo skupaj z LED</t>
  </si>
  <si>
    <t>trakom 9,9W/24V 2200 lm/m 3000 K skupaj z napajalnikom</t>
  </si>
  <si>
    <t>3000 mm v črni ali beli barvi direktna osvetlitev (vhod v muzej</t>
  </si>
  <si>
    <t>lutk)                                                                       SV3</t>
  </si>
  <si>
    <t>Linijsko LED svetilo 1707 za bočno montažo skupaj z LED</t>
  </si>
  <si>
    <t>trakom 4,5W/24V 600lm/m 3000 K skupaj z napajalnikom</t>
  </si>
  <si>
    <t>6000 mm v ALU izvedbi (stopnica vhod v muzej lutk)   SV4</t>
  </si>
  <si>
    <t>Linijsko LED svetilo MA 12 za bočno montažo sbvetloba pod</t>
  </si>
  <si>
    <t>skupaj z napajalnikom 4000 mm v črni barvi pritrjeno v Z</t>
  </si>
  <si>
    <t>kovinske nosilce, vertikalna osvetlitev                        SV5</t>
  </si>
  <si>
    <t xml:space="preserve">skupaj z napajalnikom 8000 mm v črni barvi pritrjeno </t>
  </si>
  <si>
    <t>horizontalno v nišo                                                  SV6</t>
  </si>
  <si>
    <t>Stropno nadgradno svetilo Neptun V1 1x36W 4000 K, IP65</t>
  </si>
  <si>
    <t>(tehnični ter skladiščni prostor)                                 SV7</t>
  </si>
  <si>
    <t>Talni vgradni reflektor z nastavljivo optiko vključno z</t>
  </si>
  <si>
    <t xml:space="preserve">napajalnikom ter vgradnim ohišjem L&amp;L Bright 2.8, </t>
  </si>
  <si>
    <t>AISI 316L (TR)                                                         SV8</t>
  </si>
  <si>
    <t>Linijsko LED svetilo AVATAR TWIST 6000 mm, možnost</t>
  </si>
  <si>
    <t>7704 lm slupaj z ustreznim napajalnikom ter montažnim</t>
  </si>
  <si>
    <t>pribnorom                                                               SV9</t>
  </si>
  <si>
    <t>pribnorom  ter varnostnim modulom 3h(SV41)            SV10</t>
  </si>
  <si>
    <t>Varnostna svetilka za prostore z LED diodo, 5 lx do 3 m</t>
  </si>
  <si>
    <t>s priborom za montažo, ustreza EN1838 in EN60598-2-22</t>
  </si>
  <si>
    <t>autotest, lokalna AKU baterija, RESCLITE SPOT</t>
  </si>
  <si>
    <t xml:space="preserve">   Resclite Spot AD NT1 WH nadgradna, IP40, 1 h      SV42</t>
  </si>
  <si>
    <t>Varnostni znak z LED diodami, nalepke po Študiji požarne</t>
  </si>
  <si>
    <t>varnosti, s priborom za montažo, ustreza EN50598-2-22</t>
  </si>
  <si>
    <t>vidna do 30 m, autotest, AKU baterija, 310x65x50 mm</t>
  </si>
  <si>
    <t>50.000 obr.ur</t>
  </si>
  <si>
    <t xml:space="preserve">  Viabizzuno, Transparenze 100 IP42, 1h                SV40</t>
  </si>
  <si>
    <t>Potrdilo o brezhibnosti delovanja varnostne razsvetljave</t>
  </si>
  <si>
    <t>Kabli UTP Cat 6A 4x2x0.5</t>
  </si>
  <si>
    <t>m</t>
  </si>
  <si>
    <t xml:space="preserve">Kabli JH(ST)H </t>
  </si>
  <si>
    <t xml:space="preserve">  1 x 2 x 0.8 mm2                                              </t>
  </si>
  <si>
    <t xml:space="preserve">  2 x 2 x 0.8 mm2                                              </t>
  </si>
  <si>
    <t xml:space="preserve">  4 x 2 x 0.8 mm2                                              </t>
  </si>
  <si>
    <t>Kabli NYM</t>
  </si>
  <si>
    <t xml:space="preserve">  1 x 1.5 mm2                                </t>
  </si>
  <si>
    <t xml:space="preserve">  2 x 1.5 mm2</t>
  </si>
  <si>
    <t xml:space="preserve">  1 x 2.5 mm2                                </t>
  </si>
  <si>
    <t>Kabli FG16(0)R16</t>
  </si>
  <si>
    <t xml:space="preserve">  3 x 1.5 mm2                            </t>
  </si>
  <si>
    <t xml:space="preserve">  5 x 1.5 mm2                            </t>
  </si>
  <si>
    <t xml:space="preserve">  3 x 2.5 mm2                           </t>
  </si>
  <si>
    <t xml:space="preserve">  5 x 2.5 mm2</t>
  </si>
  <si>
    <t xml:space="preserve">  5 x 4  mm2</t>
  </si>
  <si>
    <t xml:space="preserve">  5 x 10 mm2                             </t>
  </si>
  <si>
    <t xml:space="preserve">  5 x 16 mm2                             </t>
  </si>
  <si>
    <t>Kabelska polica PK, vroče pocinkana, s priborom, širine</t>
  </si>
  <si>
    <t xml:space="preserve">  200 mm                                      </t>
  </si>
  <si>
    <t xml:space="preserve">Finožični vodnik H07V-K, r/z  (P/F-Y) za izenačitev potencilov                           </t>
  </si>
  <si>
    <t xml:space="preserve">  1 x 4  mm2                              </t>
  </si>
  <si>
    <t xml:space="preserve">  1 x 6  mm2                              </t>
  </si>
  <si>
    <t>Gibljive plastične cevi, samougasne, p/o</t>
  </si>
  <si>
    <t>Pocinkani valjanec FeZn</t>
  </si>
  <si>
    <t xml:space="preserve">  25x4 mm                              </t>
  </si>
  <si>
    <t xml:space="preserve">Upravljalni tablo ED-CSx za regulacijo DALI </t>
  </si>
  <si>
    <t xml:space="preserve">Izdelava priključkov opreme         </t>
  </si>
  <si>
    <t xml:space="preserve">Doza za izenačitev potenciala PS49, 150x110x50 mm, IP30             </t>
  </si>
  <si>
    <t>sponke za 1 x 4-35 mm2, 12 x 2.5-16 mm2</t>
  </si>
  <si>
    <t>Talni kanal pločevinast s pregrado in pokrovom na pr.Elba</t>
  </si>
  <si>
    <t xml:space="preserve"> vgradnja v estrih, komplet s spojkami, izvodi, sidranjem</t>
  </si>
  <si>
    <t>izrezi, križišči</t>
  </si>
  <si>
    <t xml:space="preserve">  TKZ-2P 250/50</t>
  </si>
  <si>
    <t xml:space="preserve">Podometna doza s pokrovom  (AVL)              </t>
  </si>
  <si>
    <t xml:space="preserve">  1L+N+PE, 1x16A,                        </t>
  </si>
  <si>
    <t xml:space="preserve">   RJ 45, 3x</t>
  </si>
  <si>
    <t xml:space="preserve">   Powercon 1x</t>
  </si>
  <si>
    <t>Priključek, 230 V, 16 A</t>
  </si>
  <si>
    <t xml:space="preserve">  1L+N+PE </t>
  </si>
  <si>
    <t xml:space="preserve">  3L+N+PE          </t>
  </si>
  <si>
    <t>Vtičnica, podometna,  z dozo, 230 V, 16 A, komplet</t>
  </si>
  <si>
    <t xml:space="preserve">  1L+N+PE                 </t>
  </si>
  <si>
    <t>Vtičnica, podometna, s pokrovom, 230 V, 16 A,  z dozo</t>
  </si>
  <si>
    <t xml:space="preserve">  1L+N+PE               </t>
  </si>
  <si>
    <t xml:space="preserve">  3L+N+PE, 32A                      </t>
  </si>
  <si>
    <t>Doza za fiksni priključek, podometna, 230 V, 16 A</t>
  </si>
  <si>
    <t>Stikalo podometno, 10 A, srednji nivo, z dozo, komplet</t>
  </si>
  <si>
    <t xml:space="preserve">  enopolno                                       </t>
  </si>
  <si>
    <t xml:space="preserve">  izmenično                                      </t>
  </si>
  <si>
    <t xml:space="preserve">   4 mestna  </t>
  </si>
  <si>
    <t xml:space="preserve">Razdelilna doza nadometna 30x30 cm, IP54 </t>
  </si>
  <si>
    <t>sponke za 20 x1-1.5 mm2</t>
  </si>
  <si>
    <t xml:space="preserve">Masa za  tesnenje skozi požarne cone    </t>
  </si>
  <si>
    <t xml:space="preserve">Izdelava zaščitnega premaza z ognjevarnim premazom na </t>
  </si>
  <si>
    <t xml:space="preserve">vsaki strani zaščitne pregrade v dolžini 2 m   </t>
  </si>
  <si>
    <t xml:space="preserve">Označevanje tokokrogov in naprav po načrtih </t>
  </si>
  <si>
    <t xml:space="preserve">Izvedba priključkov glavnih dovodnih kablov na el.omare </t>
  </si>
  <si>
    <t xml:space="preserve">Razno profilno železo, minizirano              </t>
  </si>
  <si>
    <t xml:space="preserve">Dolbenje v beton, globine 20 mm    </t>
  </si>
  <si>
    <t xml:space="preserve">Drobni material </t>
  </si>
  <si>
    <t>Meritev izolacije, ozemljitve, preizkus instalacije in zagon</t>
  </si>
  <si>
    <t>DOPOLNILNA IZENAČITEV POTENCIALA "IP"</t>
  </si>
  <si>
    <t>Plastična omarica n/o, IP40, 315x315x150 mm</t>
  </si>
  <si>
    <t>z zbiralko s priključki</t>
  </si>
  <si>
    <t>Omarica iz dvakrat dekapirane pločevine, nadgradna,</t>
  </si>
  <si>
    <t>z zbiralko s priključki, 800x360x200 mm</t>
  </si>
  <si>
    <t>ELEKTRO OMARA E-12</t>
  </si>
  <si>
    <t>Tipska el. omara, n/o izvedbe,  komplet ožičena</t>
  </si>
  <si>
    <t xml:space="preserve">  600x1800x250 mm   </t>
  </si>
  <si>
    <t xml:space="preserve">V el.omari je vgrajena naslednja oprema : </t>
  </si>
  <si>
    <t>Ločilno stikalo, 3p, 230/400 V</t>
  </si>
  <si>
    <t xml:space="preserve">   NSX100NA                                   </t>
  </si>
  <si>
    <t>Instalac. odklopnik, 1-p, 15 kA</t>
  </si>
  <si>
    <t xml:space="preserve">   10 A</t>
  </si>
  <si>
    <t xml:space="preserve">   16 A </t>
  </si>
  <si>
    <t xml:space="preserve">   35 A </t>
  </si>
  <si>
    <t>Instalac. odklopnik, 3-p, 15 kA</t>
  </si>
  <si>
    <t xml:space="preserve">   20 A </t>
  </si>
  <si>
    <t xml:space="preserve">   25 A </t>
  </si>
  <si>
    <t xml:space="preserve">   32 A </t>
  </si>
  <si>
    <t>Prenapetostni odvodnik</t>
  </si>
  <si>
    <t xml:space="preserve">  PROTEC C, 275/350 V, 15/30 kA, razred C </t>
  </si>
  <si>
    <t>Napajalnik bus linije 15V= napr. Zumtobel, za do 100 bus</t>
  </si>
  <si>
    <t xml:space="preserve">uporabnikov, polariteta priklopa na  bus linijo ni pomembna. </t>
  </si>
  <si>
    <t>Izpis napak na sistemu je možen: vključuje signalno LED, ki</t>
  </si>
  <si>
    <t>kaže status naprave. Ohišje je iz ognjeodp. Polikarbonata,</t>
  </si>
  <si>
    <t xml:space="preserve">brez halogena, primeren za vgradnjo na letev 35mm po </t>
  </si>
  <si>
    <t>dimenzije 105x90x59mm. 5 letna garancija</t>
  </si>
  <si>
    <t xml:space="preserve">Adresibilni krmilnik enakovredno kot Zumtobel, </t>
  </si>
  <si>
    <t xml:space="preserve">LITECOM CCD za regulacijo osvetljenosti </t>
  </si>
  <si>
    <t>DALI/DSI. Upravljanje do 250 naprav, adresiranje na daljavo,</t>
  </si>
  <si>
    <t>DALI svetilk z EVG napravo. Napajanje je 230 V, 50 Hz,IP20</t>
  </si>
  <si>
    <t>Na krmilnik se priključijo : senzor svetlobe, senzor gibanja,</t>
  </si>
  <si>
    <t xml:space="preserve">senčila, Ethernet mreža, kontrolna enota. Montiran na </t>
  </si>
  <si>
    <t>EN letev 35 mm, dimenzije 160x91x62 mm. 3-je DALI izhodi</t>
  </si>
  <si>
    <t>kontrola do 3x64 DALI enot. 5 letna garancija</t>
  </si>
  <si>
    <t>Univerzalni modul s 4 vhodi na pr. LM-4UAS za priklop stikal</t>
  </si>
  <si>
    <t>tipk, detektorjev gibanja, časovbnih stikal za nadzor razsv. v</t>
  </si>
  <si>
    <t>prostoru. 230 V, 50Hz. Montiran na 35 mm DIN letvi</t>
  </si>
  <si>
    <t>5 letna garancija.</t>
  </si>
  <si>
    <t xml:space="preserve">Bakrene zbiralke, pobarvane, 30 x 5 mm        </t>
  </si>
  <si>
    <t xml:space="preserve">NN podporni izolatorji               </t>
  </si>
  <si>
    <t>Vrstne sponke</t>
  </si>
  <si>
    <t>Priklop kablov v elektro omari</t>
  </si>
  <si>
    <t xml:space="preserve">Drobni in vezni material </t>
  </si>
  <si>
    <t>ELEKTRO OMARA E-SCR (vgrajena nad RO)</t>
  </si>
  <si>
    <t xml:space="preserve">  600x300x250 mm   </t>
  </si>
  <si>
    <t xml:space="preserve">  G63-10-U</t>
  </si>
  <si>
    <t>ELEKTRO OMARA E-AV (vgrajena nad RO)</t>
  </si>
  <si>
    <t>Kamere dobavi investitor !</t>
  </si>
  <si>
    <t>Kabel za video kamere</t>
  </si>
  <si>
    <t>razr. Cca po uredbi CPR 305, visoke zahteve, zelen</t>
  </si>
  <si>
    <t xml:space="preserve">  FTP LAN kabel, LSHO, cat 6A,,4x2 parice, 23 AWG</t>
  </si>
  <si>
    <t xml:space="preserve">Gibljive plastične cevi </t>
  </si>
  <si>
    <t>Drobni material</t>
  </si>
  <si>
    <t>IP komunikacijski vmesnik za prenos alarmov na VNC</t>
  </si>
  <si>
    <t>(varnostno nadzorni center)</t>
  </si>
  <si>
    <t>Naslovljivi element z 8 linijami za priključitev javljalnikov</t>
  </si>
  <si>
    <t>(napajanje iz linije)</t>
  </si>
  <si>
    <t>Alarmni senzor stropni/stenski</t>
  </si>
  <si>
    <t xml:space="preserve">  - IR delovanje</t>
  </si>
  <si>
    <t xml:space="preserve">  - Višina montaže od 2.2m do 4.5m</t>
  </si>
  <si>
    <t xml:space="preserve">  - Sabotažno stikalo proti odpiranju</t>
  </si>
  <si>
    <t xml:space="preserve">  - Pokrivanje 360°</t>
  </si>
  <si>
    <t>Tipkovnica za vključevanje/izključevanje particij</t>
  </si>
  <si>
    <t xml:space="preserve">  - Priključitev na vodilo centrale</t>
  </si>
  <si>
    <t xml:space="preserve">  - Viden prikaz stanja particij</t>
  </si>
  <si>
    <t xml:space="preserve">  - Vključevanje in izkkjučevanje najmanj 4 particij</t>
  </si>
  <si>
    <t>Hupa, 12V</t>
  </si>
  <si>
    <t>Alarmni kabel 2x0.5 + 4x0.22 (za napajanje in podatke)</t>
  </si>
  <si>
    <t>Gibljive plastične cevi, samougasne</t>
  </si>
  <si>
    <t>Naslovljivi optični javljalnik s podnožjem in napisno ploščico</t>
  </si>
  <si>
    <t xml:space="preserve">  (vključiti v obstoječo zanko ! )</t>
  </si>
  <si>
    <t>Naslovljivi ročni javljalnik s podnožjem in napisno ploščico</t>
  </si>
  <si>
    <t>Naslovljiva hupa s podnožjem in napisno ploščico</t>
  </si>
  <si>
    <t xml:space="preserve">Naslovljivi linijski javljalnik s podnožjem in napisno ploščico, </t>
  </si>
  <si>
    <t xml:space="preserve"> komplet  (vključiti v obstoječo zanko ! )</t>
  </si>
  <si>
    <t>Naslovljivi izhodni element linijski s podnožjem in napisno</t>
  </si>
  <si>
    <t>ploščico, komplet</t>
  </si>
  <si>
    <t>Naslovljivi vzorčna komora s podnožjem in napisno</t>
  </si>
  <si>
    <t>Instalacijski oklopljeni kabel JE-H(ST)H FE 180 E90 BMK</t>
  </si>
  <si>
    <t>1x2x0.8 mm2, rdeč, požarno odporen, položen p/o in n/o</t>
  </si>
  <si>
    <t>Požarno odporne objemke za kabel, EI90</t>
  </si>
  <si>
    <t xml:space="preserve">  16 mm</t>
  </si>
  <si>
    <t>Vratna centrala za "Panik električne ključavnice", GEZE</t>
  </si>
  <si>
    <t>TZ300SN, AP 230 V, 50 Hz</t>
  </si>
  <si>
    <t>Masa za tesnjenje skozi požarne cone EI60</t>
  </si>
  <si>
    <t>Končna montaža aparatov na pripravljene instalacije, povezave,</t>
  </si>
  <si>
    <t xml:space="preserve">testiranje, zagon, šolanje osebja ter sodelovanje pri </t>
  </si>
  <si>
    <t>pridobivanju potrdila o brezhibnem delovanju</t>
  </si>
  <si>
    <t>FTP LAN kabel, LSHO, cat 6A, 500 MHz, 23 AWG</t>
  </si>
  <si>
    <t xml:space="preserve">  4x2 parice,   cat.6</t>
  </si>
  <si>
    <t xml:space="preserve">Vtičnice RJ45, UTP, cat.6, p/o, </t>
  </si>
  <si>
    <t xml:space="preserve">  enojna</t>
  </si>
  <si>
    <t xml:space="preserve">Meritve parametrov kabelskih povezav </t>
  </si>
  <si>
    <t>(el. ključavnica 12 VAC, 15 VA (del. kontakt) se dobavi z vrati</t>
  </si>
  <si>
    <t>Vezano na VNC</t>
  </si>
  <si>
    <t xml:space="preserve">Kontrolna enota kontrole pristopa </t>
  </si>
  <si>
    <t xml:space="preserve">   4 sistemi vrat</t>
  </si>
  <si>
    <t xml:space="preserve">Digitalni čitalnik 105x89x20 mm  </t>
  </si>
  <si>
    <t xml:space="preserve">   brezkontaktna, razdalja  do 15 cm</t>
  </si>
  <si>
    <t>UTP/LS0H LAN kabel</t>
  </si>
  <si>
    <t xml:space="preserve">  JH(ST)H 3x2x0.6 mm2  </t>
  </si>
  <si>
    <t xml:space="preserve">  4x2x0.8,   cat.6</t>
  </si>
  <si>
    <t>Kabel FG16(0)R16-J, 3X1,5 mm2</t>
  </si>
  <si>
    <t xml:space="preserve">    </t>
  </si>
  <si>
    <t>Gibljive plastične cevi , samougasne</t>
  </si>
  <si>
    <t>Magnetni vratni kontakt (mirni kontakt)</t>
  </si>
  <si>
    <t>SCENSKA OSVETLITEV</t>
  </si>
  <si>
    <t>Lučni krmilni pult kot tip MA Lighting Grand MA3  Compact XT</t>
  </si>
  <si>
    <t xml:space="preserve">Profesionalni lučni krmilnik, kompatibilen z obstoječim mrežnim sistemom lučnih krmilnikov objekta, vsaj 2 x vgrajen 15" zaslon, 15 x RGB osvetljen motoriziran drsnik, vsaj 38 x vrtljiv rgb osvetljen predvajalnik, vsaj 68 predvajalnih tipk, enkoder za nastavitev intenzitete, 5 x dvojni enkoder za nastavitev parametrov, vsaj 3 x mrežni priključek, vsaj 6 x DMX izhod, vsaj 1 x DMX vhod, vsaj 1 x Display Port priključek, podpora za zunanji na dotik občutljiv zaslon, podpora za MAnet 2 protokol, možnost krmiljenja vsaj 4096 parametrov (enakovredno 8192 DMX kanalov). Izdelan v EU. Dobavljen v kompletu s profesionalnim alu kovčkom. </t>
  </si>
  <si>
    <t>Mrežni pretvornik DMX signalov MA Lighting 4 port node 2K</t>
  </si>
  <si>
    <t xml:space="preserve">Profesionalni mrežni pretvornik, kompatibilen z obstoječim mrežnim sistemom lučnih krmilnikov objekta, vgrajen barvni LCD zaslon, prikaz IP naslova, prikaz nastavitev DMX univerz, podpora za Manet 2 protokol, vsaj 2 x DMX izhod, možnost krmiljenja vsaj 4096 parametrov (enakovredno 8192 DMX kanalov), v primeru povezave z onPC programsko opremo. Izdelan v EU. </t>
  </si>
  <si>
    <t xml:space="preserve">Profesionalno LED profilno RGBAL moving head svetilo kot tip ROBE T1 profile </t>
  </si>
  <si>
    <t xml:space="preserve">Profesionalno profilno LED spot svetilo z večspekterskim LED modulom moči vsaj 550W (vsaj 10.050 lumnov), CRI vsaj 90, popravek zelenih tonov (+/- green), nadzor frekvence osveževanja (za HD in UHD kamere), razpon žarka od 7° do 49°, animacijski disk, 4 x vgrajeni noži vrtljivi v vse smeri z možnostjo oblikovanja trikotnika in vrtenjem vseh 4-ih nožev hkrati, 237 prednastavljenih barvnih filtrov (makro palet) vključno z 2700K, 3200K, 4200K, 5600K in 8000K, emulacija tungsten žarnice (750W, 1000W, 1200W, 2000W, 2500W), vrtljiv gobo disk s 7 vrtljivimi gobosi + odprto, 6 strana vrtljiva prizma, motorizirana iris zaslonka z možnostjo odpiranja in zapiranja 3Hz, lahek (0.5°) frost in srednji (10°) frost filter, motoriziran zoom in fokus, elektronski strobo efekt od 0 pa do 20Hz, interno 18 bitno dimanje LED modula, tiho delovanje (možna uporabniška nastavitev jakosti delovanja ventilatorja), vgrajena tehnologija za stabilizacijo svetila pri premikanju (motion stabilising), vgrajen na dotik občjutljiv barvni zaslon z baterijo, krmilni protokoli: DMX, RDM, ArtNet, MA Net, MA Net2, sACN, vgrajen Web vmesnik, 3 načini DMX delovanja (49, 33, 53 DMX kanalov), pan 540°, tilt 280°, elektronski samopreklopni napajalnik 100-240V 50/60Hz, maksimalna poraba 650W pri 230V/50Hz, PowerCon True1 priključek za napajanje, 5 polni in 3 polni DMX XLR vhod in izhod, mrežni priključek, dimenzije: 726 x 400 x 258 mm, teža: 24.4 kg, CE skladno, izdelano v EU. Dobavljen v kompletu z napajalnim vodnikov s CEE 3P 16A vtikačem črne barve. </t>
  </si>
  <si>
    <t>Profesionalno LED wash moving head svetilo v kovčku za 4 svetila kot tip ROBE Spiider</t>
  </si>
  <si>
    <t xml:space="preserve">Profesionalno led wash svetilo z 18 x 40W RGBW LED moduli in 1 x 60W RGBW LED modulom z vgrajenim "flower" efektom (možnost vrtenja v obe smeri), z možnostjo ločenega krmiljenjea dimerja in barve za vsak LED modul, skupna svetilnost svetila vsaj 11.000 lm oziroma 50.100 lux na razdalji 5m, integriran teaterski način delovanja – simulacija tungsten žarnice in prednastavljeni kalibrirani makroji za belo svetlobo temperature 2700K, 3200K, 4200K, 5600K in 6000K, variabilni CTO, virtualno barvno kolo s 66 prednastavljenimi barvami, linearni motoriziran zoom od 4° do 50° , visokoločjivostni dimerji na vsakem modulu, ki zagotavljajo enakomerno regulacijo intenzitete od 0 do 100°, variabilni strobo efekt, predprogramirani piksel efekti (barva, dimer, valovi, pulziranje - različne hitrosti in smeri animacije), podpora za protokole USITT DMX- 512, RDM, ArtNet, MA Net, MA Net2, Kling NET, sACN, trije vgrajeni uporabniško nastavljivi programi (do 100 korakov), QVGA na dotik občutljiv zaslon z baterijo, ki omogoča nastavljanje parametrov brez priklopa na elektro omrežje, 3 in 5 polni DMX vhod in izhod, EtherCon vhod in izhod (vgrajeno mrežno stikalo), PowerCon TRUE1 napajalni priključek, gibanje PAN vsaj 540°, gibanje TILT vsaj 220°, vgrajen elektronski avto preklopni napajalnik 100-240 V AC 50-60 Hz, maksimalna poraba 600W. Dimenzije: 477mm x 390mm x 286mm. Teža svetila 13.3 kg. CE certificirano. Izdelano v EU. Svetilo mora omogočati naknadno razširitev z brezžičnim DMX sprejemnikom, ki mora biti vgrajen v svetilo. Dobavljeno v kompletu s priključnim kablom z nameščenim PowerCon TRUE1 in CEE 16A 3P vtikačem črne barve, dolžine vsaj 1.5m. CE certificirano. Izdelano v EU. Svetilo mora biti v celoti kompatibilno z že obstoječimi svetili uporabnika. </t>
  </si>
  <si>
    <t>Profesionalno LED wash/beam moving head svetilo v kovčku za 8 svetil kot tip ROBE LedBeam 150</t>
  </si>
  <si>
    <t xml:space="preserve">Profesionalno beam/wash svetilo z vgrajenim 7 x 40W RGBW led modulom (svetilnost vsaj 2.840 lm oziroma 12000 luksov na 5m), razponom žarka od 3.8° pa do 60°, RGBW in CMY barvno mešanje, nastavljiva barvna temperatura od 2.700K do 8000K, virtualni barvni disk s 66 prednastavljenimi barvami, tungsten efekt pri uporabi barvne temperature 2.700K in 3200K (zamik v rdečo in termalni zamik), motoriziran zoom, vgrajen dvovrstični LCD zaslon za nastavitev parametrov, 2 načina DMX delovanja (22 in 16 DMX kanalov), možnost shranjevanja treh uporabniških programov z vsaj 40 koraki direktno v svetilo, možnost uporabniške nastavitve frekvence osveževanja LED modulov, vgrajeno interno 18 bitno dimanje, pan 450°, tilt: 228°, elektronski samopreklopni napajalnik 100-240V 50/60Hz, maksimalna poraba 220W, DMX in RDM krmiljenje, 5 polni DMX vhod in izhod, PowerCon vhod in izhod, dimenzije: 337 x 244 x 149 mm, teža 5.7 kg. CE certificiran, izdelan v EU. Dobavljen v kompletu z napajalnim vodnikov s CEE 3P 16A vtikačem črne barve in v kovčku za 8 svetil (kovček s kolesi). Svetilo mora biti v celoti kompatibilno z že obstoječimi svetili uporabnika. </t>
  </si>
  <si>
    <t>Profesionalno profilno LED RGBAL svetilo kot tip ROBE T11</t>
  </si>
  <si>
    <t xml:space="preserve">Profesionalno profilno LED RGBAL svetilo LED modulom moči vsaj 300W, vsaj 9500lm, CRI 95 ali več, možnost namestitve PC ali Frensel leče, varibailna barvna temperatura od 2700°K do 8000° K, simulacija tungsten žarnic moči 750W, 1000W, 1200W, 2000W, 2500W vključno z zamikom v rdečo in termalnim zamikom, +/- zelena, 4 x nož za oblikovanje žarka, možnost namestitve modula z motorizirano iris zaslonko, vrtljivim gobosom in statičnim gobosom, 1° frost in 5° frost filter, ročni zoom in fokus, možnost nastavitve frekvence osveževanja led modula (kompatibilno s FULL HD, UHD, 4K, 2K kamerami), zelo tiho delovanje, maksimalna poraba 350W pri 230V, Powercon True1 vhod in izhod, 5 polni DMX vhod in izhod, teža ne presega 12.5 kg, velikost ne presega 500 x 400 x 660 mm. CE certificirano, izdelano v EU. </t>
  </si>
  <si>
    <t>Kljuka za obešanje svetil kot tip DOUGHTY Quick Trigger Clamp</t>
  </si>
  <si>
    <t xml:space="preserve">Profesionalna kljuka za obešanje svetil na cevi premera 38 do 51 mm, črne barve, nosilnosti 100 kg, širine 30mm, črne barve, izdelana iz aluminija, z vijakom za pritrjevanje na cev/konstrukcijo nameščenim s strani, TUV certificirana, dobavljena z M12 x 35 vijakom in zatezno matico. Teža: 0.57 kg. </t>
  </si>
  <si>
    <t>Varovalna jeklenica 15kg 600mm</t>
  </si>
  <si>
    <t>Profesionalna varovalna jeklenica za svetila premera 4 mm, dolžine 600 mm, z zaponko z vijakom, ušesnima rinkama, črne barve, nosilnost: 15kg. Certificirana. Izdelana v EU.</t>
  </si>
  <si>
    <t>Varovalna jeklenica 25kg 600mm</t>
  </si>
  <si>
    <t>Profesionalna varovalna jeklenica za svetila premera 6 mm, dolžine 600 mm, z zaponko z vijakom, ušesnima rinkama, črne barve, nosilnost: 25kg. Certificirana. Izdelana v EU.</t>
  </si>
  <si>
    <t>Profesionalni DMX delilnik kot tip Lumisplit 2.10</t>
  </si>
  <si>
    <t xml:space="preserve">DMX/RDM delilnik z 2 x DMX 5P vhodom in 10 x DMX 5P izhodom, možnostjo izbire vhoda za vsak izhod, RMD filtriranjem za vsak vhod, RDM filtriranjem za vsak izhod, možnostjo nadgradnje programske opreme preko RDM protokola, popolna galvanska in optična izolacija na vsakem izhodu, RGB indikacijske LED za prikaz prisotnosti signala, HTP/LTP način združevanja, način redundančnega delovanja, možnost izbire uporabniško prednastavljenih profilov, v 19" ohišju, črne barve. Poreklo EU. Dobavljen s šuko napajalnim vodnikom. Delilnik mora biti kompatibilen z obstoječo programsko opremo uporabnika za nadzor omrežnega sistema. </t>
  </si>
  <si>
    <t>DMX kabel dolžine 1.5m</t>
  </si>
  <si>
    <t>DMX kabel dolžine 1.5m, izdelan iz vodnika kot tip PROCAB PMX222, s konektorji NEUTRIK NC5-MMX-B in NC5-FXX-B.</t>
  </si>
  <si>
    <t>DMX kabel dolžine 2.5m</t>
  </si>
  <si>
    <t>DMX kabel dolžine 2.5m, izdelan iz vodnika kot tip PROCAB PMX222, s konektorji NEUTRIK NC5-MMX-B in NC5-FXX-B.</t>
  </si>
  <si>
    <t>DMX kabel dolžine 5m</t>
  </si>
  <si>
    <t>DMX kabel dolžine 5m, izdelan iz vodnika kot tip PROCAB PMX222, s konektorji NEUTRIK NC5-MMX-B in NC5-FXX-B.</t>
  </si>
  <si>
    <t>DMX kabel dolžine 10m</t>
  </si>
  <si>
    <t>DMX kabel dolžine 10m, izdelan iz vodnika kot tip PROCAB PMX222, s konektorji NEUTRIK NC5-MMX-B in NC5-FXX-B.</t>
  </si>
  <si>
    <t>Powercon/powercon kabel 3m</t>
  </si>
  <si>
    <t xml:space="preserve">Profesionalni napajalni vodnik, mehkožilni 3x2.5mm2, s PowerCon In in Out konektorjem, dolžina 3m, konektorji NEUTRIK. </t>
  </si>
  <si>
    <t>Powercon/powercon kabel 1.5m</t>
  </si>
  <si>
    <t xml:space="preserve">Profesionalni napajalni vodnik, mehkožilni 3x2.5mm2, s PowerCon In in Out konektorjem, dolžina 1.5m, konektorji NEUTRIK. </t>
  </si>
  <si>
    <t>Powercon/powercon TRUE kabel, 1.5m</t>
  </si>
  <si>
    <t xml:space="preserve">Profesionalni napajalni vodnik, mehkožilni 3x2.5mm2, s PowerCon True1 In in True1 Out konektorjem, dolžina 1.5m, konektorji NEUTRIK. </t>
  </si>
  <si>
    <t>El. razdelilec - Powercon in - 3 x Powercon out</t>
  </si>
  <si>
    <t xml:space="preserve">Profesionalni el. razdelilnik, z 1 x powercon vhodom in 3 x powercon Izhodom. Kovinsko ohišje. Črne barve. </t>
  </si>
  <si>
    <t>El. razdelilec - Powercon in - 4 x Powercon True1 out</t>
  </si>
  <si>
    <t xml:space="preserve">Profesionalni el. razdelilnik, z 1 x powercon TRUE1 vhodom in 3 x powercon TRUE1 Izhodom. Kovinsko ohišje. Črne barve. </t>
  </si>
  <si>
    <t>Priključno polje PP SCR</t>
  </si>
  <si>
    <t xml:space="preserve">Priključno polje v sestavi, 1 x DMX 5P XLR konektor s pozlačenimi kontakti, 1  x Powercon konektor, 1 x Ethercon CAT6 konektor vse kot tip NEUTRIK, primerna kovinska podometna/vgradna doza s pokrovom - izdelana po naročilu, barvana v RAL barvi po zahtevi projektanta. </t>
  </si>
  <si>
    <t>Konektor NEUTRIK NC5MXX-B črn</t>
  </si>
  <si>
    <t>Profesionalni XLR 5 polni konektor, moški, črne barve, s pozlačenimi kontakti</t>
  </si>
  <si>
    <t>Konektor NEUTRIK NC5FXX-B črn</t>
  </si>
  <si>
    <t>Profesionalni XLR 5 polni konektor, ženski, črne barve, s pozlačenimi kontakti</t>
  </si>
  <si>
    <t>19" el. razdelilec kot tip PSR109G</t>
  </si>
  <si>
    <t xml:space="preserve">Rack razdelilnik iz 1 x Šuko na 9 x šuko, 19" aluminijasto ohišje črne barve, vsaj 2.5m vodnika, 16A dovoljene obremenitve, teža 0.74kg. </t>
  </si>
  <si>
    <t>Mrežni vodnik CAT6 U/FTP s polaganjem - OCENA</t>
  </si>
  <si>
    <t xml:space="preserve">Mrežni vodnik CAT6A, U/FTP, primeren za 10G/, 4x2 AWG26, pasovna širina višja do 500Mhz, 100% baker. </t>
  </si>
  <si>
    <t>DMX signalni vodnik kot tip PROCAB CMX222 s polaganjem - OCENA</t>
  </si>
  <si>
    <t xml:space="preserve">DMX signalni vodnik 110 Ohm, z ovojem po standardu IEC 60332-1, dvojnim ščitenje, upornostjo na 100m: 5,94 Ohm, 2 x 0.32mm2 / 22AWG, črne barve, s polaganjem. </t>
  </si>
  <si>
    <t>Napajalni vodnik N2XH 3x 2.5mm2 s polaganjem - OCENA</t>
  </si>
  <si>
    <t xml:space="preserve">Napajalni vodnik N2XH 3x2.5mm2 negorljiv, črne barve, s polaganjem. </t>
  </si>
  <si>
    <t>Montaža opreme</t>
  </si>
  <si>
    <t xml:space="preserve">Montaža opreme na položeno in preizkušeno signalno in elektro inštalacijo, zaključevanje vodnikov, dostava opreme na objekt, montaža opreme na lokacijah, testiranje, spuščanje v pogon. Montaža ne vključuje gradbenih del in elektro razvodov. </t>
  </si>
  <si>
    <t>Šolanje uporabnika</t>
  </si>
  <si>
    <t xml:space="preserve">Šolanje uporabnika za uporabo sistema in lučnega krmilnika. Šolanje za lučni krmilnik mora potekati v slovenskem jeziku v obsegu vsaj 2 x 8 ur, izvajati ga more s strani proizvajalca pooblaščen trener. </t>
  </si>
  <si>
    <t>SCENSKA OSVETLITEV SKUPAJ</t>
  </si>
  <si>
    <t>AVDIO OPREMA</t>
  </si>
  <si>
    <t>Koaksialni zvočnik kot tip NEXO ID14 + nosilec, MONTAŽNI !</t>
  </si>
  <si>
    <t>Nizkotonski zvočnik koti tip NEXO IDS108</t>
  </si>
  <si>
    <t xml:space="preserve">Profesionalni 8" nizkotonski zvočnik, frekvenčni razpon 50Hz do 150 Hz pri - 6B, max SPL pri 1m vsaj 122 dB, impedanca 8 Ohm, dimenzije: 310 x 310 x 310 mm. CE certificiran, Izdelan v EU. </t>
  </si>
  <si>
    <t>Ojačevalnik kot tip NEXO DTDAMP4x0.7</t>
  </si>
  <si>
    <t xml:space="preserve">Profesionalni 4 kanalni ojačevalnik, moči vsaj 4 x 700W pri 4 Ohm, 4 x 360W pri 8 Ohm, 4 x XLR 3P vhod, 4 x 4 polni speakon izhod, link stikalo za vhode, višina 1U, teža 7.6 kg, dimenzije 480mm x 44mm x 370mm. Skladen z EN55103-1/EN55103/2. </t>
  </si>
  <si>
    <t>DSP procesor z DANTE kot tip NEXO DTD-IN</t>
  </si>
  <si>
    <t>Krmilnik za ozvočenje, ki omogoča digitalno procesiranje signala in zaščito zvočnikov, 48/96 KHz, 64 itno interno proceciranje, latenca manj kot 1 ms,  vgrajen OLED zaslon za prikaz nastavitve (ločljivost 96 x 16 pikslov), 2 x signalni vhod (terminal block), 3 x signalni izhod (terminal block), 1 x AES/EBU priključek (stereo), dante povezava (2 ch) - vgrajen RJ45 priključek, USB priključek (krmiljenje in stereo vhod), nastavitev možna samo preko krmilnega priključka (zaščita pred nepooblaščenim dostopom), prikaz prisotnosti vhodnega in izhodnega signala za vsak kanal ločeno (na sprednji strani krmilnika), dinamični razpon vsaj 112dB (distorzija pod 0.001%). Poraba energije maksimalno 20W. Teža: 1.3kg, Dimenzije: 480 x 44 x 65 mm.</t>
  </si>
  <si>
    <t>Conski digitalni mikser z DANTE kot npr. Digico 4REA4 + DMI Dante + kartice</t>
  </si>
  <si>
    <t>Krmilni panel za mikser kot tip DiGiCo Acontrol 8</t>
  </si>
  <si>
    <t xml:space="preserve">Krmilni panel z 8 x motoriziranim drsnikom, 8 x barvnim TFT zaslonom za prikaz nastavitev, 8 x mute in 8 x solo gumbom, 6 x gumbi za pretikanje strani, ki omogoča individualno krmiljenje 48 kanalov. Kompatibilen z conskim digitalnim mikserjem. Povezava in napajanje preko EterCon priključka. </t>
  </si>
  <si>
    <t>Odrska enota za mikser 16/8 z DANTE kot tip DiGiCo Dante A168 Stage</t>
  </si>
  <si>
    <t xml:space="preserve">Profesionalna odrska enota s 16 XLR 3P mic/line vhodom vsak opremljen z LED za prikaz fantom napajanja, 8 x linijskim izhodom, 2 x EtherCon priključkom, IEC napajalni priključek, možnost primarne in sekundarne dante povezave ali switch konfiguracija mrežnih priključkov, podpora za upravljanje z gaini preko digitalnega conskega mikserja, AES67 kompatiblna, podpora za 48 in 96kHz vzorčenje, gain razpon od +5 do +60 dB v korakih po 1 dB, poraba energije maksimalno 35W. Odrska enota mora biti kompatibilna tudi z že obstoječim avdio mikserjem uporabnika. </t>
  </si>
  <si>
    <t>Brezžični mikrofonski sistem kot tip Sennheiser EW500-945 G4</t>
  </si>
  <si>
    <t>Brezžični mikrofonski sistem z ročnim mikrofonom, kovinsko ohišje sprejemnika in oddajnika, 88MHz frekvenčni razpon, 3520 nastavljivih frekvenc s sistemom bank frekvenc s po 32 frekvencami vsaka. Ethernet priključek za nadzor z brezplačno programsko opremo, visoko kakovosten true diversity sprejem, pilot tone squelch funkcija za eliminacijo RF motenj pri ugasnjenem oddajniku. Avtomatsko skeniranje frekenc za določitev prostih frekvenc. Brezžična sinhronizacija prametrov med sprejemnikom in oddajnikom. Osvetljen zaslon sprejemnika z možnostjo prikaza statusa oddajnika. Funkcija samodejnega zaklepanja za preprečevanje neželenih sprememb nastavitev. HDX compander enota. Prikaz stanja baterije na oddajniku in sprejemniku. Frekvenčni razpon mikrofona 80Hz - 18kHz, dinamični mikrofon, max. SPL 154dB. AF občutljivost 1,6mV/Pa, razmerje signal:šum &gt;115dB (A). Delovni čas oddajnika z baterijo: &gt; 8 ur. Dimenzije sprejemnika: 212 x 202 x 43mm. Priložen komplet za vgradnjo v rack.</t>
  </si>
  <si>
    <t>Avdio predvajalnik kot tip AUDAC CMP30</t>
  </si>
  <si>
    <t>Večkomponentna predvajalna enota- CD predvajalna enota, MP3 predvajalnik in AM/FM radijski sprejemnik. LCD zaslon na sprednji strani za navigacijo po menuju, prikaz ID3 in RDS informacij. USB vhod za USB spominske naprave, reža za SD/MMC kartice. RS232 kontrolna povezava. 2 fiksna avdio izhoda, 1 prilagodljiv avdio izhod. Simultano delovanje CD/MP3 predvajalnika in radijskega sprejemnika. Možnost Single Track načina predvajanja. 1HE velikost enote, 19" vgradnja.</t>
  </si>
  <si>
    <t>Medijski DI-BOX</t>
  </si>
  <si>
    <t xml:space="preserve">Dvokanalni medijski DI-BOX s stereo RCA vhodom, in 6.3mm jack vhodom in 3.5mm TRS vhodom, 2 x XLR izhodom. </t>
  </si>
  <si>
    <t>Vokalni mikrofon kot tip SHURE BETA 58A</t>
  </si>
  <si>
    <t xml:space="preserve">Dinamični superkardioidni vokalni mikrofon s frekvenčnim razponom od 50 do 16000Hz, impedanca 150Ohm, s prilagojenim frekvenčnim odzivom za uporabo z vokali, vgrajen pop filter. </t>
  </si>
  <si>
    <t>Instrumentalni mikrofon kot tip SHURE SM57</t>
  </si>
  <si>
    <t xml:space="preserve">Profesionalni dinamični kardioidni mikrofon s frekvenčnim razponom 40 do 15000 Hz, impendanca 150 Ohm, višina 157mm, premer 32mm, teža 284g. </t>
  </si>
  <si>
    <t>Komplet mikrofonov za boben kot tip PGA DRUM KIT 6</t>
  </si>
  <si>
    <t xml:space="preserve">Komplet mikrofonov za bobne, sestavljen iz 2 x mikrofona kot tip PGA56, 1 x mikforona kot tip PGA52, 1 x mikrofona kot tip PGA57, 2 x mikrofona kot tip PGA81, 2 x nosilca kot tip AP56DM, 6 x XLR - XLR vodnika, 1 x kovčka za prenašanje mikrofonov. </t>
  </si>
  <si>
    <t>Viseč mikrofon kot tip Audio Technica PRO45</t>
  </si>
  <si>
    <t xml:space="preserve">Profesionalni mikrofon za obešanje, namenjen za gledališko uporabo, frekvenčni razpon od 70 do 16000 Hz, kardioidni, 134 dB SPL maks., phantom napajanje, dimenzije 56.9 x 12 (premer) mm, teža: 15g. </t>
  </si>
  <si>
    <t>Kondenzatorski mikrofon kot tip AKG C451B</t>
  </si>
  <si>
    <t>Profesionalni kondenzatorski kardioidni mikrofon s frekvenčnim razponom od 20-20000Hz, preatenuacijska nastavitev -10 in -20dB, bas filer 75 in 150Hz, impedanca 200 Ohm, višina 160mm, premer 19mm, teža 125g.</t>
  </si>
  <si>
    <t>Mikrofonsko stojalo veliko kot tip K&amp;M</t>
  </si>
  <si>
    <t>Klasično mikrofonsko stojalo z dvojno boom roko (nastavljiva dolžina od 435 do 745 mm), obtežen nosilec nog, zložljive noge, nastavljiva višina (90-160,5cm), Teža: 3,18kg. Barva: črna.</t>
  </si>
  <si>
    <t>Mikrofonsko stojalo malo kot tip K&amp;M</t>
  </si>
  <si>
    <t>Nižje trinožno mikrofonsko stojalo, zasnova z dvodelno teleskopsko izvlečno roko. Dolžina roke od 470 - 775mm, višina stojala 425 - 645mm, zložljive noge. Konstrukcija iz jekla, ulit bazni del. Črna barva. Teža 2,06kg.</t>
  </si>
  <si>
    <t>DI box kot tip BSS AR133</t>
  </si>
  <si>
    <t xml:space="preserve">Enokanalni aktivni DI vmesnik, vhodni konektor 6,3mm jack, max. nivo vhodnega signala +49dBu. Vhodna upornost 1 M Ohm. 1 x XLR izhod, 1 x thru izhod (6,3mm jack). Max. izhodni nivo +8 dBu, izhodna upornost 600 Ohm, frekvenčni razpon 30Hz-20kHz. Stikalo za ground lift in atenuacijo vhodnega signala. Napajanje z 9V baterijo ali preko +48V fantomskega napajanja. </t>
  </si>
  <si>
    <t xml:space="preserve">Mikrofonski kabel 3m </t>
  </si>
  <si>
    <t xml:space="preserve">Visokokakovostni profesionalni mikrofonski kabel izdelan iz vodnika kot tip PROCAB  MC305 s 3P Neutrik konektorji črne barve, dolžine 3m. </t>
  </si>
  <si>
    <t xml:space="preserve">Mikrofonski kabel 5m </t>
  </si>
  <si>
    <t xml:space="preserve">Visokokakovostni profesionalni mikrofonski kabel izdelan iz vodnika kot tip PROCAB  MC305 s 3P Neutrik konektorji črne barve, dolžine 5m. </t>
  </si>
  <si>
    <t>Mikrofonski kabel 10m</t>
  </si>
  <si>
    <t xml:space="preserve">Visokokakovostni profesionalni mikrofonski kabel izdelan iz vodnika kot tip PROCAB  MC305 s 3P Neutrik konektorji črne barve, dolžine 10m. </t>
  </si>
  <si>
    <t>Priključno polje za AV - izvedeno v dozi SCR</t>
  </si>
  <si>
    <t xml:space="preserve">Izvedba priključkov v dozah SCR, 2 x Ethercon NEUTRIK, CAT6, črne bavre, 1 x Šuko vtičnica panelna, črna. </t>
  </si>
  <si>
    <t>m,</t>
  </si>
  <si>
    <t xml:space="preserve">Napajalni vodnik N2Xh 3x2.5mm2 negorljiv, črne barve, s polaganjem. </t>
  </si>
  <si>
    <t>Zvočniški vodnik 2x2.5mm2 s polaganjem</t>
  </si>
  <si>
    <t>2 žilni zvočniški vodnik, vsaka žila premera 2.5mm2, fleksibilna PVC izolacija.</t>
  </si>
  <si>
    <t xml:space="preserve">Montaža opreme </t>
  </si>
  <si>
    <t xml:space="preserve">Montaža opreme na položeno in preizkušeno signalno in elektro inštalacijo, zaključevanje vodnikov, dostava opreme na objekt, montaža opreme na lokacijah, testiranje, spuščanje v pogon, izobraževanje uporabnika v obsegu vsaj 8 ur (v slovenskem jeziku). Montaža ne vključuje gradbenih del in elektro razvodov. </t>
  </si>
  <si>
    <t xml:space="preserve">Šolanje uporabnika  </t>
  </si>
  <si>
    <t xml:space="preserve">Šolanje uporabnika za uporabo opreme. Šolanje za avdio mikser mora potekati v slovenskem jeziku v obsegu vsaj 1 x 8 ur, izvajati ga more s strani proizvajalca pooblaščen trener. </t>
  </si>
  <si>
    <t>Nepredvidena dela (5%)</t>
  </si>
  <si>
    <t>AVDIO OPREMA SKUPAJ</t>
  </si>
  <si>
    <t>MREŽNA OPREMA</t>
  </si>
  <si>
    <t>19" rack omara RO</t>
  </si>
  <si>
    <t xml:space="preserve">Profesionalna 19" rack omara, na kolesih, črne barve, odstranljive stranice in zadnja stran, vrata z oknom in ključavnico, nastavljivi 19" profili, možnost izbire smeri odpiranja vrat, v skladu z ANSI/EUR RS310D, DIN41491 in IEC60297 standardi, višina 18U, teža 39, uporabna globina 540mm, dimenzije 600 x 988 x 600mm . </t>
  </si>
  <si>
    <t>Profesionalno mrežno stikalo kot tip LUMINEX GigaCore 26i + 2 x SFP</t>
  </si>
  <si>
    <t xml:space="preserve">Profesionalno mrežno stikalo za montažo v 19" rack ohišje, z možnostjo enostavne nastavitve VLAN omrežji (sistem grup), podporo za RSTP in LAG, 24 x RJ45 izhodov hitrosti 10/100/1000 Gbit, 6 x SFP priključno mesto, layer 2/3, prilagojen grafični web uporabniški vmesnik za potrebe lučne in avdio industrije, maksimalni prenost podatkov 32Gb (switching thruput), prikaz statusa na vsakem priključku, vgrajen ventilator, napajanje 100-240VAC 50- 60Hz, poraba 30W, Dimenzije: 482 x 270,3 x 44 mm, Teža: 4 kg. V skladu z: cSGSus Mark, CE, CB certificate, IEC 60950-1, UL 60950-1, CAN/CSA C22.2 No. 60950-1, EN 60950-1, FCC Part 15 CFR 47, CAN/ICES-003, EN 55022, EN 55024. Izdelano v EU, kot tip Luminex GigaCore 26i. Dobavljen s 2 x SFP - LC optičnim vtičem. Stikalo mora biti kompatibilno z obstoječo nadzorno programsko opremo za mrežne povezave, ki je že nameščena na objektu. </t>
  </si>
  <si>
    <t>Mrežno prespojno polje</t>
  </si>
  <si>
    <t xml:space="preserve">19" mrežno prespojno polje, 24 portov, 10G testiran, črne barve. </t>
  </si>
  <si>
    <t>Optični vodnik MM s polaganjem in zaključevanjem</t>
  </si>
  <si>
    <t xml:space="preserve">Profesionalni optični vodnik, 04x50, črne barve, multimode, zaključen z LC konektorji. </t>
  </si>
  <si>
    <t>Montaža</t>
  </si>
  <si>
    <t xml:space="preserve">Montaža komponent v rack omaro, priključitev, testiranje, spušanje v pogon. </t>
  </si>
  <si>
    <t>Nepredvidena dela 5%</t>
  </si>
  <si>
    <t>MREŽNA OPREMA SKUPAJ</t>
  </si>
  <si>
    <t>Ojačevalnik indukcijske zanke na pr. Univox PLS-X3, ACG</t>
  </si>
  <si>
    <t xml:space="preserve">sistem, 50-100 V vhod, vhod za požarna sporočila, indukcijsko </t>
  </si>
  <si>
    <t>hlajenje, 10 W priključek za nadzorni zvočnik, nastavljiv RCA</t>
  </si>
  <si>
    <t>in XLR priključek, MLC sistem, 5 let garancije.</t>
  </si>
  <si>
    <t>Ploščat vodnik indukcijske zanke 25x0.1 mm, izoliran s</t>
  </si>
  <si>
    <t>plastičnim ovojem, dolžine 100 m</t>
  </si>
  <si>
    <t>Tester za indukcijsko zanko na pr. Univox Listener</t>
  </si>
  <si>
    <t>Montaža in priklop sistema na pripravljeno inštalacijo in</t>
  </si>
  <si>
    <t>obstoječo opremo, zagon sistema, poučitev uporabnika.</t>
  </si>
  <si>
    <t>Instalacijski vodnik:</t>
  </si>
  <si>
    <t xml:space="preserve">  ploščati finožični 2x3 mm2</t>
  </si>
  <si>
    <t xml:space="preserve">Gibljiva plastična cev, samougasna, p/o                             </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</si>
  <si>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</si>
  <si>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</si>
  <si>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</si>
  <si>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</si>
  <si>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</si>
  <si>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</si>
  <si>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</si>
  <si>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</si>
  <si>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</si>
  <si>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</si>
  <si>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Preskus hidrantnega omrežja ki je sestavljen iz pregleda dokumentacije in preizkusa hidrantnega omrežja ter pridobitev pisnega poročila o ustreznosti hidrantnega omrežja.</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</si>
  <si>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</si>
  <si>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</si>
  <si>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</si>
  <si>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</si>
  <si>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Meritve mikroklime za letno in zimsko obratovanje ter izdaja potrdila o izpolnjevanju projektnih zahtev s strani pooblaščene organizacije.</t>
  </si>
  <si>
    <t>Vris sprememb, nastalih med gradnjo v PZI načrt ter predaja teh izdelovalcu PID načrta.</t>
  </si>
  <si>
    <t>Označevanje cevovodov ter kanalov z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</si>
  <si>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</si>
  <si>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</si>
  <si>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</si>
  <si>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Izdelava prebojev manjših od 100 mm je zajeta v posameznih instalacijah</t>
  </si>
  <si>
    <t>OGREVANJE IN HLAJENJE</t>
  </si>
  <si>
    <t>RAZVOD OGREVNE IN HLADILNE VODE DO KLIMATA</t>
  </si>
  <si>
    <t xml:space="preserve">Obtočna črpalka z  mokrim rotorjem, skupaj z navojnimi priključki, tesnilnim in vijačnim materialom Z vgrajenim elektronskim regulatorjem zvezne regulacije števila vrtljajev v odvisnosti od konstantnega/variabilnega dif. tlaka. Energetski razred: A </t>
  </si>
  <si>
    <t>V = 2,6 m3/h</t>
  </si>
  <si>
    <t>Ne= 135 W</t>
  </si>
  <si>
    <t>U=230 V</t>
  </si>
  <si>
    <t>WILO tip Stratos MAXO 25/0,5-6</t>
  </si>
  <si>
    <t>ali enakovredno</t>
  </si>
  <si>
    <t>Tripotni regulacijski ventil z navojnimi priključki, skupaj s priključnim  in tesnilnim materialom ter elektromotornim pogonom z zvezno regulacijo</t>
  </si>
  <si>
    <t>DN 25</t>
  </si>
  <si>
    <t>kvs = 10 m3/h</t>
  </si>
  <si>
    <t>Belimo</t>
  </si>
  <si>
    <t>tip R3025-10-S2 + LR24A-SR</t>
  </si>
  <si>
    <t>Prehodni regulacijski ventil z navojnima priključkoma, skupaj s priključnim  in tesnilnim materialom ter elektromotornim pogonom z zvezno regulacijo</t>
  </si>
  <si>
    <t>DN 50</t>
  </si>
  <si>
    <t>kvs = 40 m3/h</t>
  </si>
  <si>
    <t>tip R2025-40-S4 + SR24A-SR</t>
  </si>
  <si>
    <t>MS krogelna zaporna pipa z navojnima priključkoma, s podaljšano ročko za posluževanje, skupaj s tesnilnim in vijačnim materialom</t>
  </si>
  <si>
    <t>DN 40, PN 10</t>
  </si>
  <si>
    <t>DN 65, PN 10</t>
  </si>
  <si>
    <t>Krogelna pipa za praznjenje z navojnima priključkoma, z zaporno kapo, tesnilom in verižico, vijačnim spojem za gibko cev, skupaj s tesnilnim in vijačnim materialom</t>
  </si>
  <si>
    <t>DN 15, PN 6</t>
  </si>
  <si>
    <t>Regulacijski ventil z navojnima priključkoma, z nastavitvijo pretoka za uravnovešenje, prednastavitev, merilnimi priključki, zaporno funkcijo, izpustom, skupaj s tesnilnim materialom</t>
  </si>
  <si>
    <t>DN 10, PN 6</t>
  </si>
  <si>
    <t>DN 40, PN 6</t>
  </si>
  <si>
    <t>DANFOSS tip MSV-BD</t>
  </si>
  <si>
    <t>Regulacijski ventil s prirobničnima priključkoma, z nastavitvijo pretoka za uravnovešenje, prednastavitev, merilnimi priključki, zaporno funkcijo, izpustom, skupaj s protiprirobnicama, tesnilnim in vijačnim materialom</t>
  </si>
  <si>
    <t>DN 65, PN 6</t>
  </si>
  <si>
    <t>DANFOSS tip MSV-F2</t>
  </si>
  <si>
    <t>Lovilec nesnage s navojnimima priključkoma, s sitom, magnetnim vložkom, skupaj s tesnilnim in pritrdilnim materialom.</t>
  </si>
  <si>
    <t>Lovilec nesnage s prirobničnima priključkoma, s sitom, magnetnim vložkom, skupaj s protiprirobnicama, tesnilnim in vijačnim materialom.</t>
  </si>
  <si>
    <t>Manometer v okroglem ohišju f80 mm z merilnim območjem do 6 bar z varilnim kolčakom, navojnim priključkom DN 15, manometrsko navojno pipico DN 15, komplet z montažnim in tesnilnim materialom</t>
  </si>
  <si>
    <t>Termometer v okroglem ohišju f80, z navojnim priključkom R 1/2", komplet z montažnim in tesnilnim materialom</t>
  </si>
  <si>
    <t>- z merilnim območjem od +0 do +120 °C</t>
  </si>
  <si>
    <t>Avtomatski odzračevalnik mikro zračnih mehurčkov z navojnima priključkoma ter krogelno pipico DN15, skupaj s tesnilnim in montažnim materialom</t>
  </si>
  <si>
    <t>DN15, PN6</t>
  </si>
  <si>
    <t>ZEPARO tip ZUT 15</t>
  </si>
  <si>
    <t>Cev iz neplemenitega jekla, material 1.0308 (E235) po EN 10305-3 (PRESS sistem) skupaj z vsemi fitingi za zatiskanje (kolena, T-kosi, navojni priključki, prehodni kosi), tesnili (FPM rdeči) in pritrdilnim materialom</t>
  </si>
  <si>
    <t>OPOMBA: V ceni upoštevati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</si>
  <si>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42×1,5 (DN 40)</t>
  </si>
  <si>
    <t>76,1×2 (DN 65)</t>
  </si>
  <si>
    <t>VIEGA tip PRESTABO</t>
  </si>
  <si>
    <t>Toplotna izolacija razvoda hladilne vode s cevno izolacijo iz sintetičnega kavčuka z zaprto celično strukturo, skupaj z lepilom ter obdelavo fazonskih kosov ter armatur</t>
  </si>
  <si>
    <t xml:space="preserve">Izolacija je v osnovi iz sintetičnega kavčuka za preprečevanje kondenzacije, toplotne prevodnosti λ pri 0°C je 0,033 W/m.K in koef. upora difuziji vodne pare je min 10.000; za temp. območje od -50°C  do  +110°C; trakovi in plošče lepljeni na površino do maks. +85°C. </t>
  </si>
  <si>
    <t xml:space="preserve">Spoje (vzdožne, prečne, površino) potrebno lepiti z original lepilom, za čiščenje orodja, rok in razmaščevanje pa čistilo. CE certifikat v skladu z EN 14304.  </t>
  </si>
  <si>
    <t xml:space="preserve">Izolacija naj se dobavi skupaj z cevni nosilci za preprečevanje kondenzacije na mestu vpetja. Nosilna segmenta PUR/PIR brez CFC, nameščena in zalepljena v izolacijo iz sintetičnega kavčuka. Zunanja obloga narejena iz barvane alu pločevine, debeline 0,8mm, ki služi kot parna zapora za nosilne  PUR/PIR  segmente; za temp. območje od -50°C  do  +110°C;  Ni fiksna točka. Izolacijo potrebno zalepiti na cevne nosilce, na obeh straneh z original lepilom.  </t>
  </si>
  <si>
    <t xml:space="preserve">Opomba: Klasična objemka z ali brez gume ni zadovoljiva zaščita pred kondenzacijo in topl. mostovi. </t>
  </si>
  <si>
    <t>Izolacija je izbrana po naslednjih parametrih:</t>
  </si>
  <si>
    <t>- λ 0ºC= 0,033 W/mK</t>
  </si>
  <si>
    <t>- µ = 10.000</t>
  </si>
  <si>
    <t>debeline 19 mm za cevi</t>
  </si>
  <si>
    <t>Ø 76</t>
  </si>
  <si>
    <t>Armacell tip Armaflex ACE PLUS</t>
  </si>
  <si>
    <t xml:space="preserve">Toplotna izolacija razvodov ogrevne vode s cevno izolacijo oziroma izolacijskimi ploščami iz kamene volne z nizko toplotno prevodnostjo (λR=0,035 W/mK po EN 8497), kaširano z Al folijo, skupaj z obdelavo fazonskih kosov ter armatur. </t>
  </si>
  <si>
    <t>debeline 40 mm</t>
  </si>
  <si>
    <t>42x1,5 mm (DN40)</t>
  </si>
  <si>
    <t>KNAUF INSULATION tip KPS 041 ALUR</t>
  </si>
  <si>
    <t xml:space="preserve">Priključitev na obstoječe cevi ogrevanja in hlajenja v prostoru strojnice. </t>
  </si>
  <si>
    <t>kpl.</t>
  </si>
  <si>
    <t xml:space="preserve">Dopolnjevanje sistemov ogrevanja in hlajenja po opravljenih delih </t>
  </si>
  <si>
    <t>Odtočna PVC cev za lepljenje za odvod kondenzata, skupaj s fazonskimi kosi, vključno ves pritrdilni in montažni material</t>
  </si>
  <si>
    <t>PVC d40</t>
  </si>
  <si>
    <t xml:space="preserve">VODOVOD </t>
  </si>
  <si>
    <t>DN20; PN16</t>
  </si>
  <si>
    <t>GRÜNBECK tip FS-B-1"</t>
  </si>
  <si>
    <t xml:space="preserve">Sistemski cevni ločevalnik za varovanje sistema sanitarne vode pred povratnim vdorom vode, z navojnima priključkoma, skupaj z montažnim in tesnilnim materialom </t>
  </si>
  <si>
    <t>DN20</t>
  </si>
  <si>
    <t>GRÜNBECK tip GENO-DK 2</t>
  </si>
  <si>
    <t>Enojna mehčalna naprava kompaktne izvedbe za potrebe razvlaževanja, skupaj z rezervoarjem ionske smole, solnice, preklopnim ventilom, krmilnikom z avtomatsko volumsko krmiljeno regeneracijo. Naprava je dobavljena skupaj z montažnim in tesnilnim materialom ter priključnimi kosi.</t>
  </si>
  <si>
    <t>U= 230V</t>
  </si>
  <si>
    <t>GRÜNBECK tip GENO-mat ZF 65</t>
  </si>
  <si>
    <t>Krogelna zaporna pipa z navojnima priključkoma, s podaljšano ročko za posluževanje, skupaj s tesnilnim in vijačnim materialom</t>
  </si>
  <si>
    <t>DN 20, PN 16</t>
  </si>
  <si>
    <t>Krogelna polnilno praznilna pipa z navojnima priključkoma, z zaporno kapo, tesnilom in verižico, vijačnim spojem za gibko cev, skupaj s tesnilnim in vijačnim materialom</t>
  </si>
  <si>
    <t>Cev iz nerjavečega materiala 1.4401 po DVGW W 534 (press sistem) skupaj z vsemi fitingi, tesnilnim, in pritrdilnim materialom ter dodatkom na odrez</t>
  </si>
  <si>
    <t>VIEGA Sanpress Inox ali enakovredni</t>
  </si>
  <si>
    <t>Ø18 x 1,0</t>
  </si>
  <si>
    <t>Dobava in montaža elastomerne fleksibilne izolacije na osnovi sintetičnega kavčuka za izolacijo cevovodov sanitarno tople/hladne vode, zračnih kanalov, rezervoarjev, ventilov, fitingov, prirobnic, cevovodov  v hladilni in klimatski tehniki in procesni industriji za preprečevanje kondenzacije in energijske prihranke. EU požarna klasifikacija B-s3,d0; toplotna prevodnost λ pri 0°C je 0,035 W/m.K; koef. upora difuziji vodne pare je 10.000 (za plošče deb. 3-32mm in cevi deb. 6-32mm; za ostale dimenzije je 7.000; za temp. območje od -50°C  do  +110°C; trakovi in plošče lepljeni na površino do maks. +85°C. Toplotne mostove potrebno zaščititi s cevnimi nosilci Armafix AF.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</si>
  <si>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Armaflex ACE Plus ali enakovredni</t>
  </si>
  <si>
    <t>debelina 13 mm (hladna voda pod stropom, vertikale)</t>
  </si>
  <si>
    <t xml:space="preserve">PVC odtočna cev skupaj z gumi tesnili in fazonskimi kosi ter pritrdilnim in montažnim materialom </t>
  </si>
  <si>
    <t>Ø40</t>
  </si>
  <si>
    <t>Ø50</t>
  </si>
  <si>
    <t xml:space="preserve">Priključitev na obsotječo inštalacijo hladne vode v prostoru čistil, skupaj z montažnim in tesnilnim materialom </t>
  </si>
  <si>
    <t>Priključitev izpusta cevnega ločevalnika na obstoječo kanalizacijo v prostoru čistil</t>
  </si>
  <si>
    <t>Priključitev odtoka regeneracije mehčalne naprave na obstoječo kanalizacijo v prostoru strojnice, skupaj s predelavo obstoječe kanalizacije, priključnim in tesnilnim materialom</t>
  </si>
  <si>
    <t xml:space="preserve">Vrtanje pregodov za izvedbo cevnih inštalacij preko betonskih in kamnitih sten do debeline 50cm. </t>
  </si>
  <si>
    <t>Izdelava, označevanje in zapiranje prebojev skozi meje požarnih sektorjev in celic po SIST EN 1366-3 (požarna izolacija na ceveh), ter izdelava tehnične dokumentacije in dokumentiranje vseh prebojev</t>
  </si>
  <si>
    <t>do velikosti preboja φ50</t>
  </si>
  <si>
    <t>PREZRAČEVANJE</t>
  </si>
  <si>
    <t xml:space="preserve">Dvoetažna klimatska naprava notranje izvedbe </t>
  </si>
  <si>
    <t>Materiali sestavnih delov klimatske naprave:</t>
  </si>
  <si>
    <t xml:space="preserve">Naprava je znotraj popolnoma gladka in ima vsa potrebna posluževalna vrata ali posluževalne pokrove za dostop do funkcijskih elementov znotraj ohišja. </t>
  </si>
  <si>
    <t>Naprava je  na nosilnem podstavku iz pocinkane jeklene pločevine. 
Višino nogic podstavka prilagoditi višini prostora!</t>
  </si>
  <si>
    <t>Skupni podatki naprave:</t>
  </si>
  <si>
    <t>-         dolžina: 4480 mm</t>
  </si>
  <si>
    <t>Pretok zraka skozi napravo:</t>
  </si>
  <si>
    <t>Dovod: 8.000 m3/h</t>
  </si>
  <si>
    <t>Odvod: 8.000 m3/h</t>
  </si>
  <si>
    <t>Krmilno-nadzorni sistem klimatske naprave, ki zajema: elektro omaro s krmilnim in močnostnim delom zmontirano v napravo, periferno opremo (tipala, motorne pogone, diferenčne merilnike tlaka, termostate), servisno stikalo na fiksnem panelu, na zunanji strani elektro omare, možnost daljinskega upravljanja preko upravljalne konzole z zaslonom, WEB server, navodila za ožičenje, uporabo in servisiranje ter zagon. Vse v obsegu, ki zagotavlja popolno funkcionalnost naprave, vključn o s krmiljenjem naprave za UV dezinfekcijo.</t>
  </si>
  <si>
    <t>SESTAV KLIMATSKE NAPRAVE:</t>
  </si>
  <si>
    <t>DOVOD</t>
  </si>
  <si>
    <t>Tehnični podatki za zimsko obdobje:</t>
  </si>
  <si>
    <t>-         stopnja vračanja občutene toplote: 80,2%</t>
  </si>
  <si>
    <t>-         stopnja vračanja latentne toplote: 69,9%</t>
  </si>
  <si>
    <t>-         vračanje toplotne energije: 93,60kW</t>
  </si>
  <si>
    <t>-         stanje dovodnega zraka pred enoto: -13,00°C/90,0%.B143</t>
  </si>
  <si>
    <t>-         stanje dovodnega zraka za enoto: 13,50°C/45,9%</t>
  </si>
  <si>
    <t>Tehnični podatki za poletno obdobje:</t>
  </si>
  <si>
    <t>-         vračanje toplotne energije: 15,70kW</t>
  </si>
  <si>
    <t>-         stanje dovodnega zraka pred enoto: 33,00°C/40,0%</t>
  </si>
  <si>
    <t>-         stanje dovodnega zraka za enoto: 27,40°C/55,6%</t>
  </si>
  <si>
    <t>Tehnični podatki:</t>
  </si>
  <si>
    <t>-         Pretok zraka: 8.000 m3/h,</t>
  </si>
  <si>
    <t>-         Zunanji padec tlaka: 430 Pa,</t>
  </si>
  <si>
    <t>-         Število ventilatorjev: 1,</t>
  </si>
  <si>
    <t>-         SFP: 1.574 kW/(m3/h),</t>
  </si>
  <si>
    <t>-         Moč= 4,200 kW - IE4 EC</t>
  </si>
  <si>
    <t>-         hladilna tekočina: Voda</t>
  </si>
  <si>
    <t>-         pretok tekočine: 3,9620 l/s</t>
  </si>
  <si>
    <t>-         padec tlaka na strani tekočine: 21,36 kPa</t>
  </si>
  <si>
    <t>-         temperaturni režim hladilne vode: 7/12°C</t>
  </si>
  <si>
    <t>-         predvidena hladilna moč: 83,16 kW</t>
  </si>
  <si>
    <t>-         temperatura pred hladilnikom: 27,40°C/55,6%</t>
  </si>
  <si>
    <t>-         temperatura za hladilnikom: 10,00°C/98%</t>
  </si>
  <si>
    <t>-         protizmrzovalni termostat grelnika</t>
  </si>
  <si>
    <t>Polnilo vlažilne kasete iz negorljivega materiala, ima veliko kontaktno površino med zračnim tokom in tokom vode in visoko sposobnost absorpcije vode.</t>
  </si>
  <si>
    <t>ODVOD</t>
  </si>
  <si>
    <t>-         Zunanji padec tlaka: 300 Pa,</t>
  </si>
  <si>
    <t>-         SFP: 1.045 kW/(m3/h),</t>
  </si>
  <si>
    <t>-         Moč= 3,450 kW - IE4 EC</t>
  </si>
  <si>
    <t>Naprava je dobavljena v po segmentih. Upoštevati vnos segmentov v strojnico ter sestavljanje naprave na mestu.</t>
  </si>
  <si>
    <t>Systemair Slovenija</t>
  </si>
  <si>
    <t xml:space="preserve">KA HSI-4-3-D-R-50F-TB2-L2 </t>
  </si>
  <si>
    <t>Naprava za UV dezinfekcijo zraka, nameščena na kanau dovedenega zraka v prostor, skupaj z elektro krmilno in priključno omaro, povezavo s klimatom ter montažnim in pritrdilnim materialom. Naprava uporablja UV svetlobo v območju 100 do 280 nm</t>
  </si>
  <si>
    <t>V= 4000 m3/h</t>
  </si>
  <si>
    <t>dP= 125 Pa</t>
  </si>
  <si>
    <t>Nazivna moč: 560 do 1120 W</t>
  </si>
  <si>
    <t>Napetost: 230V</t>
  </si>
  <si>
    <t>UVGI 3000</t>
  </si>
  <si>
    <t>Dušilnik zvoka, izdelan iz pocinkane pločevine (ohišje) in mineralne volne, oblečene s celulozno folijo, skupaj z montažnim in pritrdilnim materialom;</t>
  </si>
  <si>
    <t>- širina dušilnih kulis: d = 100 mm</t>
  </si>
  <si>
    <t>- širina dušilnika: B = 800 mm</t>
  </si>
  <si>
    <t>- višina dušilnika: H = 600 mm</t>
  </si>
  <si>
    <t>- dolžina dušilnika: L = 1400 mm</t>
  </si>
  <si>
    <t>- število dušilnih kulis: n = 4</t>
  </si>
  <si>
    <t>- dušenje pri frekvenci 250 Hz:</t>
  </si>
  <si>
    <t xml:space="preserve">De = 18 dB </t>
  </si>
  <si>
    <t>SYSTEMAIR tip 100/4 800×600×1400</t>
  </si>
  <si>
    <t>- širina dušilnika: B = 1000 mm</t>
  </si>
  <si>
    <t>- višina dušilnika: H = 700 mm</t>
  </si>
  <si>
    <t>- dolžina dušilnika: L = 1200 mm</t>
  </si>
  <si>
    <t>- število dušilnih kulis: n = 6</t>
  </si>
  <si>
    <t xml:space="preserve">De = 17 dB </t>
  </si>
  <si>
    <t>SYSTEMAIR tip 100/6 1000×700×1200</t>
  </si>
  <si>
    <t>Ročna pravokotna regulacijska žaluzija s protismernimi lamelami za nastavitev pretoka zraka na kanalu, skupaj s pritrdilnim materialom;</t>
  </si>
  <si>
    <t>200x610</t>
  </si>
  <si>
    <t>200x510</t>
  </si>
  <si>
    <t>OC IMP Klima tip RŽ-7</t>
  </si>
  <si>
    <t>Alumunijasta rešetka za dovod zraka z enosmernimi lamelami ter elementom za nastavitev količine zraka, skupaj s pritrdilnim in montažnim materialom;</t>
  </si>
  <si>
    <t>500x200</t>
  </si>
  <si>
    <t>SYSTEMAIR tip NOVA A-1-1-R1</t>
  </si>
  <si>
    <t>Jeklena rešetka za odvod zraka z enosmernimi lamelami ter elementom za nastavitev količine zraka, skupaj s pritrdilnim in montažnim materialom;</t>
  </si>
  <si>
    <t>SYSTEMAIR tip NOVA B-1-1</t>
  </si>
  <si>
    <t>Jeklena rešetka za odvod zraka s kvadratno mrežo, skupaj s pritrdilnim in montažnim materialom;</t>
  </si>
  <si>
    <t>800x150</t>
  </si>
  <si>
    <t>SYSTEMAIR tip NOVA E</t>
  </si>
  <si>
    <t>Fiksna jeklena zračna rešetka, skupaj z zaščitno mrežo, vgradnim okvirjem ter montažnim materialom,</t>
  </si>
  <si>
    <t>1000 x 900 mm</t>
  </si>
  <si>
    <t>SYSTEMAIR tip PZ-ZN</t>
  </si>
  <si>
    <t>Pocinkana mreža za zaščito kanala na izpuhu zraka, skupaj z okvirjem ter montažnim materialom</t>
  </si>
  <si>
    <t>Elektromotorni pogon omogoča daljinsko proženje požarne lopute po principu mirovnega toka. Pogon je ob normalnem obratovanju stalno pod napetostjo in drži lamelo lopute v legi odprto. Požarna centrala sproži loputo s prekinitvijo napajanja. Lamela se s pomočjo prednapete vzmeti v pogonu samodejno, brez zunanje energije, postavi v varnostni položaj zaprto. Za dodatno varnost je vgrajeno tudi temperaturno tipalo, ki trajno prekine dovod napetosti motorju in tako zapre lamelo, ko temperatura preseže 72°C.</t>
  </si>
  <si>
    <t>Krmiljenje požarnih loput voditi na požarno centralo. Lopute se zaprejo v primeru mirovanja klimata. Napajanje 230V.
Uskladiti z načrtom električnih inštalacij pred naročilom!</t>
  </si>
  <si>
    <t>800/500</t>
  </si>
  <si>
    <t>SYSTEMAIR tip FDS-3G-B230T</t>
  </si>
  <si>
    <t>Zračni kanali pravokotnega in okroglega preseka,
izdelani iz pocinkane pločevine po standardih SIST EN 1505 ter SIST EN 1506, spojeni s prirobničnimi spoji, kompletno z loputami, fazonskimi in oblikovnimi kosi, pritrdilnim in montažnim materialom ter dodatkom na odrez. Standardno so vsi kanali in fazonski kosi izdelani z pritrjenim prirobničnim profilom na vsakem koncu kanala oziroma fazonskega kosa. Podporne razdalje kanalov in pripadajočih delov ne smejo nikoli preseči 2400mm pri katerikoli dimenziji kanala. Prav tako ne sme biti pri montaži izveden več kot en kanalski spoj med dvema podporama. Podpora mora biti oddaljena od prirobničnega spoja maksimalno 500 mm. Sistem izdelave kanalov mora ustrezati tesnostnem razredu C
in tlačnemu razredu 2 po standardu
SIST EN 1507:2006.</t>
  </si>
  <si>
    <t>V ponudbi zajeti tudi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t>
  </si>
  <si>
    <t>Toplotna izolacija kanalov zunanjega in vtočnega zraka do
vpihovalnih elementov s parozapornim materialom iz sintetičnega kavčuka z zaprto celično strukturo, ki je težko gorljiva in samougasljiva, ki ne kaplja in širi ognja – vrste B1 (po DIN 4102, 1. del (05.98)), s toplotno prevodnostjo λ &lt; 0,033 W/mK pri 0 °C (po DIN EN 12667), primerna za temperaturno območje –-50 do + 85 °C, s koeficientom upornosti proti difuziji vodne pare μ &gt; 10000;</t>
  </si>
  <si>
    <t>debelina 19 mm</t>
  </si>
  <si>
    <t>ARMACELL tip ARMAFLEX AF</t>
  </si>
  <si>
    <t xml:space="preserve">Toplotna izolacija kanalov dovedenega in odvedenega zraka s toplotno izolacijo iz kamene volne (lamelna blazina), kaširane z Alu folijo, s toplotno prevodnostjo λ = 0,035 W/mK. </t>
  </si>
  <si>
    <t>debelina 50 mm</t>
  </si>
  <si>
    <t>debelina 30 mm</t>
  </si>
  <si>
    <t xml:space="preserve">Knauf insulation Thermo-teK LM Eco ALU </t>
  </si>
  <si>
    <t>Izolacija vseh kanalov, ki niso izolirani pri prehodu skozi gradbeno konstrukcijo zaradi preprečevanja prenosa hrupa in vibracij s ploščami iz sintetičnega kavčuka. Učinek zvočne izolativnosti 30 dB(A)  po DIN EN ISO 3822, težko gorljiva in samougasljiva, ki ne kaplja in širi ognja – vrste B1 (po DIN 4102, 1. del (05.98)), s toplotno prevodnostjo λ &lt; 0,035 W/mK pri 0 °C (po DIN EN 12667), primerna za temperaturno območje -50 do + 85 °C;</t>
  </si>
  <si>
    <t>debelina 9 mm</t>
  </si>
  <si>
    <t>Armaflex ACE Plus</t>
  </si>
  <si>
    <t>Pomožna gradbena dela za potrebe instalacije prezračevanja, kot je izsekavanje in priprava prebojev in odprtin (izdelava perbojev je v sklopu gradbenih del)</t>
  </si>
  <si>
    <t>Zaščita požarno odpornih prebojev na prehodih kanalov skozi meje požarnih celic in sektorjev po SIST EN 1366-3 skupaj z označbo prebojev ter izdelavo tehnične dokumentacije z dokumentiranjem vseh prebojev. Za velikosti požarnih loput:</t>
  </si>
  <si>
    <t>Režijske ure vodilnega monterja za pregled objekta, kontrolo poteka kanalov, pripravo delavniških načrtov in detajlov za oblikovne kose…</t>
  </si>
  <si>
    <t>Do velikosti φ50</t>
  </si>
  <si>
    <t>-        mehanska stabilnost: razred D1</t>
  </si>
  <si>
    <t>-        tesnost ohišja pri negativnem tlaku -400 Pa: razred L1</t>
  </si>
  <si>
    <t>-        tesnost ohišja pri pozitivnem tlaku +700 Pa: razred L1</t>
  </si>
  <si>
    <t>-        tesnost vgrajenih filtrov pri negativnem tlaku -400 Pa: razred F9</t>
  </si>
  <si>
    <t>-        tesnost vgrajenih filtrov pri pozitivnem tlaku +400 Pa: razred F9</t>
  </si>
  <si>
    <t>-        toplotna prehodnost ohišja: razred T2</t>
  </si>
  <si>
    <t>-        faktor toplotnih mostov: razred TB2</t>
  </si>
  <si>
    <t>-        razred požarne odpornosti toplotne izolacije A1 po EN 13501-1</t>
  </si>
  <si>
    <t>-         širina: 1360 mm</t>
  </si>
  <si>
    <t>-         višina:2110 mm + podstavek</t>
  </si>
  <si>
    <t>-         teža: 1789 kg</t>
  </si>
  <si>
    <t>-         grelna tekočina: Voda</t>
  </si>
  <si>
    <t>-         temperaturni režim tekočine:75,00/60,00°C</t>
  </si>
  <si>
    <t>-         padec tlaka na strani tekočine: 4,69 kPa</t>
  </si>
  <si>
    <t>-         pretok tekočine: 0,9880 l/s</t>
  </si>
  <si>
    <t>-         predvidena grelna moč: 60,79 kW</t>
  </si>
  <si>
    <t>-         temperatura pred grelnikom: 13,50°C</t>
  </si>
  <si>
    <t>-         temperatura za grelnikom: 36,00°C</t>
  </si>
  <si>
    <t>ϕ 700 mm</t>
  </si>
  <si>
    <r>
      <t>m</t>
    </r>
    <r>
      <rPr>
        <vertAlign val="superscript"/>
        <sz val="10"/>
        <rFont val="Arial Narrow"/>
        <family val="2"/>
        <charset val="238"/>
      </rPr>
      <t>2</t>
    </r>
  </si>
  <si>
    <t>kot osvetlitve 14-37°  IK10 IP68 AISI 316L(TR)      SV1</t>
  </si>
  <si>
    <t>kotom 45° skupaj z LED trakom 6,5W/24V 1190 lm/m 3000 K</t>
  </si>
  <si>
    <t>kotom 45° skupaj z LED trakom 9,9W/24V 2200 lm/m 3000 K</t>
  </si>
  <si>
    <t>3.5 W/24V-230V 184 lm 3000 K kot osvetlitve 41° IK10IP68</t>
  </si>
  <si>
    <t>rotacije 360° maks. kot montaže 10 103,2 W 3000 K,</t>
  </si>
  <si>
    <t xml:space="preserve">  F 16 mm                                   </t>
  </si>
  <si>
    <t xml:space="preserve">  F 23 mm                                       </t>
  </si>
  <si>
    <t xml:space="preserve">  F 36 mm                                   </t>
  </si>
  <si>
    <t xml:space="preserve">Doza F 60 mm                                   </t>
  </si>
  <si>
    <t xml:space="preserve">Pravokotna doza                                   </t>
  </si>
  <si>
    <t>EN50022, dovoljena temp.okolice 0 do 50  C°, IP20,</t>
  </si>
  <si>
    <t xml:space="preserve">  F 16 mm  </t>
  </si>
  <si>
    <r>
      <t xml:space="preserve">Profesionalni koaksialni zvočnik, s 4" LF, 1.4" HF diafragma, 118 dB max SPL pri 1m, frekvenčni razpon 120 Hz do 20 kHz pri -6 dB, HF razpšitev 90° x 140°, impedanca 16 Ohm, poliuretansko ohišje odporno na vlago, dimenzije 130 x 130 x 120 mm, teža 1.7kg, </t>
    </r>
    <r>
      <rPr>
        <b/>
        <sz val="10"/>
        <rFont val="Arial Narrow"/>
        <family val="2"/>
        <charset val="238"/>
      </rPr>
      <t xml:space="preserve">barvan v RAL barvo po želji projektanta. </t>
    </r>
    <r>
      <rPr>
        <sz val="10"/>
        <rFont val="Arial Narrow"/>
        <family val="2"/>
        <charset val="238"/>
      </rPr>
      <t>Dobavljen v kompletu s stenskim nosilcem. CE certificiran, Izdelan v EU. Priklopo na AVL !</t>
    </r>
  </si>
  <si>
    <r>
      <t xml:space="preserve">19" conski digitalni mikser, s podporo za vsaj 128 vhodnih in 56 izhodnih kanalov, 40 bitno FPGA procesiranja, 96kHz vzorčenje, možnost predvajanja z SD kartice, 4 mesta za razširitvene DMI kartice, možnost uporabe kot router za vsaj 512 kanalov, možnost vzpostavitve 4ih con, 8 makro gumbov za priklic različnih scen in situacij, možnost krmiljenja preko TCP/IP, GPIO, MIDI in AMX/Crestron protokolov, vgrajen avtomatski mikser, vgrajenih vsaj 6 ETHERCON priključkov za priklo odrskih rackov, BNC vhod in izhod za časovno sinhronizacijo (world clock), </t>
    </r>
    <r>
      <rPr>
        <b/>
        <sz val="10"/>
        <color indexed="8"/>
        <rFont val="Arial Narrow"/>
        <family val="2"/>
        <charset val="238"/>
      </rPr>
      <t xml:space="preserve">dobavljeno v kompletu z DANTE kartico ki podpira 64 vhodov in 64 izhodov, 1 x lokalno vhodno kartico (8 x XLR 3P mic/line vhod), 1 x lokalno izhodno kartico (8 x XLR 3P line izhod). Mikser mora biti kompatibilen z že obstoječimi mikserji uporabnika - omogočena celovita medsebojna povezava. </t>
    </r>
  </si>
  <si>
    <t>PROJEKTANTSKI NADZOR</t>
  </si>
  <si>
    <t xml:space="preserve">Projektant je po 12. členu Gradbenega zakona (Uradni list RS, št. 61 in 72/2017) odgovoren za izdelavo, celovitost in medsebojno usklajenost vseh delov projektne dokumentacije. </t>
  </si>
  <si>
    <t>Po zgoraj omenenem Zakonu je zakonska obveza nadzora pri gradnji prepuščena strokovnemu nadzorniku, vendar se je naročnik odločil pri gradnji predmetnega objekta za dodatni vzporedni projektantski nadzor.</t>
  </si>
  <si>
    <t>Projektantski nadzor lahko izvajajo samo odgovorni projektant in projektanti posameznih delov projekta.</t>
  </si>
  <si>
    <t>Obveznosti projektantov v projektantskem nadzoru so:</t>
  </si>
  <si>
    <t xml:space="preserve"> - nadzor nad izvajanjem del  skladu s projektno dokumentacijo,</t>
  </si>
  <si>
    <t xml:space="preserve"> - udeležba na gradbenih koordinacijag in posvetih,</t>
  </si>
  <si>
    <t xml:space="preserve"> - zastopanje interesov investitorja.</t>
  </si>
  <si>
    <t>Ponudnk-izvajalec GOI del sklapa pogodbe s projektanti za izvajanje projektantskega nadzora in stroške upošteva v ponudbi oz. pogodbenem predračunu.</t>
  </si>
  <si>
    <t xml:space="preserve"> - sodelovanje z izvajalcem, investitorjem in strokovnim nadzorom</t>
  </si>
  <si>
    <t>IZDELAVA PID - Projektna dokumentacija izvedenih del</t>
  </si>
  <si>
    <t>Pod postavko Izdelava PID mora ponudnik upoštevati vsa določila  Pravilnika o podrobnejši vsebini dokumntacij in obrazcih, povezanih z graditvijo objektova (Uradni list RS, št. 36/2018 z dne 30.05.2018), s posebim poudarkom na določila 23. in 24. člena Pravilnika o Projektni dokumentaciji izvedenih del in določil 28. in 29. člena istega Pravilnika glede dokumentacije o zanesljivosti objekta ter navodil za obratovanje in vzdrževanje.</t>
  </si>
  <si>
    <t>Projektna dokumentacija izvedenih del:</t>
  </si>
  <si>
    <t xml:space="preserve"> - je namenjena pridobitvi uporabnega dovoljenja, evidentiranju objekta ter uporabi in vzdrževanju objekta.</t>
  </si>
  <si>
    <t xml:space="preserve"> - mora prikazovati morebitna odstopanja od projektne dokumentacije za pridobitev mnenj in gradbenega dovoljenja, ki je bila sestavni del gradbenega dovoljenja, in od projektne dokumentacije za izvedbo gradnje, ki je bila priložena pri prijavi začetka gradnje, na način, ki omogoča jasno prepoznavnost spremenjenih delov ali lastnosti objekta.</t>
  </si>
  <si>
    <t xml:space="preserve"> - vsebuje vodilni načrt in druge načrte s strokovnih področij pooblaščenih arhitektov in inženirjev.</t>
  </si>
  <si>
    <t>Dokazilo o zanesljivosti objekta mora vsebovati:</t>
  </si>
  <si>
    <t>– vodilno mapo dokazila o zanesljivosti objekta,</t>
  </si>
  <si>
    <t>– mape s prilogami in</t>
  </si>
  <si>
    <t>– navodila za obratovanje in vzdrževanje objekta.</t>
  </si>
  <si>
    <t>Vodilna mapa se mora izdelati na obrazcu iz priloge Pravilnika in vsebuje:</t>
  </si>
  <si>
    <t xml:space="preserve"> - osnovne podatke o objektu in dokazilu o zanesljivosti objekta,</t>
  </si>
  <si>
    <t xml:space="preserve"> - podatke o udeležencih, ki so sodelovali pri graditvi,</t>
  </si>
  <si>
    <t xml:space="preserve"> - izjavo, ki jo podpišeta nadzornik in izvajalec ter</t>
  </si>
  <si>
    <t xml:space="preserve"> - tabelarično kazalo dokazil o zanesljivosti objekta.</t>
  </si>
  <si>
    <t>Mapo s prilogami sestavljajo tabelarično kazalo dokazil v delu, ki se nanaša na dokazila v posamezni mapi in dokazila z oštevilčenjem in v zaporedju, kot so navedena v tabelaričnem kazalu dokazil in obsegajo potrdila, poročila, ocene, ateste, certifikate, izjave o lastnostih, meritve, komisijske zapisnike, izkaze in druga dokazila o:</t>
  </si>
  <si>
    <t xml:space="preserve"> - upoštevanju predpisov, ki urejajo bistvene in druge zahteve,</t>
  </si>
  <si>
    <t xml:space="preserve"> - kakovosti vgrajenih gradbenih proizvodov, inštalacij, tehnoloških naprav in opreme,</t>
  </si>
  <si>
    <t xml:space="preserve"> - opravljenih preiskavah konstrukcijskih elementov in</t>
  </si>
  <si>
    <t xml:space="preserve"> - pregledu in merjenju vodovodnih, ogrevalnih, električnih in drugih inštalacij ter preizkusu njihovega pravilnega delovanja.</t>
  </si>
  <si>
    <t>Navodila za obratovanje in vzdrževanje objekta  vsebujejo slikovna gradiva, tehnične prikaze in besedila v obliki jamstev, potrdil, seznamov, shem in podobnih sestavin, ki določajo pravila za obratovanje in vzdrževanje objekta, vgrajenih inštalacij, naprav in opreme. Z navodili za obratovanje in vzdrževanje se določijo tudi:</t>
  </si>
  <si>
    <t xml:space="preserve"> - obvezni (minimalni) časovni razmiki in pogoji rednih pregledov ter roki in obseg občasnih pregledov,</t>
  </si>
  <si>
    <t xml:space="preserve"> - obseg vzdrževalnih del, s katerimi se zagotavlja, da bo objekt v času uporabe izpolnjeval bistvene zahteve, </t>
  </si>
  <si>
    <t xml:space="preserve"> - zahteve za organizacijske ukrepe z vidika požarne varnosti.</t>
  </si>
  <si>
    <t>Izdelava PID + 4 izvodi v pisni obliki + PDF + DWG</t>
  </si>
  <si>
    <r>
      <t>V= 2 m</t>
    </r>
    <r>
      <rPr>
        <vertAlign val="superscript"/>
        <sz val="10"/>
        <rFont val="Arial Narrow"/>
        <family val="2"/>
        <charset val="238"/>
      </rPr>
      <t>3</t>
    </r>
    <r>
      <rPr>
        <sz val="10"/>
        <rFont val="Arial Narrow"/>
        <family val="2"/>
        <charset val="238"/>
      </rPr>
      <t>/h</t>
    </r>
  </si>
  <si>
    <r>
      <t>Mehanske lastnosti ohišja</t>
    </r>
    <r>
      <rPr>
        <sz val="10"/>
        <rFont val="Arial Narrow"/>
        <family val="2"/>
        <charset val="238"/>
      </rPr>
      <t xml:space="preserve"> klimatske naprave po EN 1886 so naslednje: </t>
    </r>
  </si>
  <si>
    <r>
      <t xml:space="preserve">Kasetni filter </t>
    </r>
    <r>
      <rPr>
        <sz val="10"/>
        <rFont val="Arial Narrow"/>
        <family val="2"/>
        <charset val="238"/>
      </rPr>
      <t>s filtracijo ePM1 55% po ISO 16890 ( F7 ), dolžine 97 mm, vgrajen v fiksen okvir iz jeklene pocinkane ali nerjaveče pločevine. Filter se poslužuje z umazane strani preko prazne enote s posluževalnimi vrati</t>
    </r>
  </si>
  <si>
    <r>
      <t>Zobniška regulacijska žaluzija</t>
    </r>
    <r>
      <rPr>
        <sz val="10"/>
        <rFont val="Arial Narrow"/>
        <family val="2"/>
        <charset val="238"/>
      </rPr>
      <t xml:space="preserve"> razreda tesnosti 2 po EN 1751, z zunanje ležečimi zobniki iz polipropilena PA6+GF30%, z okvirom in loputami iz aluminija EN AW-6060, s tesnenjem med loputami s tesnilnim trakom iz EPDM materiala in s pogonsko osjo iz pocinkanega jekla. Vgrajene so na zunanjii strani ohišja in pripravljene za vgradnjo motornega pogona.</t>
    </r>
  </si>
  <si>
    <r>
      <t>Rotacijski regenerator</t>
    </r>
    <r>
      <rPr>
        <sz val="10"/>
        <rFont val="Arial Narrow"/>
        <family val="2"/>
        <charset val="238"/>
      </rPr>
      <t xml:space="preserve"> sorpcijske izvedbe za prenos občutene in latentne toplote, s spremenljivim številom vrtljajev rotorja, z učinkom vračanja odpadne toplote nad 73%. Stik med ohišjem in rotorjem je tesnjen z visoko učinkovitim tesnilom. Rotor poganja trifazni zobniški motor preko jermenskega pogona. Rotor ima 2,5° čistilni sektor, ki zmanjšuje prenos nečistoč iz odvodnega v dovodni zrak.</t>
    </r>
  </si>
  <si>
    <r>
      <t>Prostotekoči ventilator z EC motorjem</t>
    </r>
    <r>
      <rPr>
        <sz val="10"/>
        <rFont val="Arial Narrow"/>
        <family val="2"/>
        <charset val="238"/>
      </rPr>
      <t>, vgrajen direktno na ventilatorsko steno, brez spiralnega ohišja, je postavljen v klimatsko napravo pravokotno na tok zraka, z rotorjem z nazaj zakrivljenimi lopaticami, nameščenim direktno na gredi EC motorja, z zvezno regulacijo števila vrtljajev. Ventilatorski rotor je dinamično uravnotežen po DIN ISO 1940 del 1 – G 2,5.</t>
    </r>
  </si>
  <si>
    <r>
      <t xml:space="preserve">Vodni hladilnik </t>
    </r>
    <r>
      <rPr>
        <sz val="10"/>
        <rFont val="Arial Narrow"/>
        <family val="2"/>
        <charset val="238"/>
      </rPr>
      <t>je sestavljen iz okvira, lamelnega paketa, zbiralnih cevi z navojnimi priključki po ISO R7 ter priključki za praznjenje in odzračevanje. Register stoji na vodilih in je prosto izvlečljiv. Pod hladilnikom je banja s tristranskim nagibom za zbiranje in hitrejši odvod kondenzata iz nerjavečega materiala.</t>
    </r>
  </si>
  <si>
    <r>
      <t>Eliminator vodnih kapljic</t>
    </r>
    <r>
      <rPr>
        <sz val="10"/>
        <rFont val="Arial Narrow"/>
        <family val="2"/>
        <charset val="238"/>
      </rPr>
      <t xml:space="preserve"> je izdelan iz okvira iz Al profilov v katere so v enakomernem razmaku vstavljene plastične lamele iz polypropilena za lovljenje in izločanje vodnih kapljic. Trajna temperaturna obstojnost lamel je do 125°C. V ohišju enote je nameščen v toku zraka in sicer za hladilnikom ali direktnim uparjalnikom in je preko vodil izvlečljiv iz ohišja klimatske naprave. Pod eliminatorjem je banja s tristranskim nagibom za zbiranje in hitrejši odvod kondenzata iz nerjavečega materiala. </t>
    </r>
  </si>
  <si>
    <r>
      <t>Vodni grelnik</t>
    </r>
    <r>
      <rPr>
        <sz val="10"/>
        <rFont val="Arial Narrow"/>
        <family val="2"/>
        <charset val="238"/>
      </rPr>
      <t xml:space="preserve"> je sestavljen iz okvira, lamelnega paketa, zbiralnih cevi z navojnimi priključki po ISO R7 ter priključki za praznjenje in odzračevanje. Prehod priključkov skozi pokrov klimatske naprave je zatesnjen z izolacijo in gumijastimi rozetami. Register stoji na vodilih in je prosto izvlečljiv.</t>
    </r>
  </si>
  <si>
    <r>
      <t>Hlapilni kontaktni vlažilnik</t>
    </r>
    <r>
      <rPr>
        <sz val="10"/>
        <rFont val="Arial Narrow"/>
        <family val="2"/>
        <charset val="238"/>
      </rPr>
      <t xml:space="preserve"> z obtočno vodo je izdelan kompletno iz nerjavečega materiala, z vlažilnimi kasetami s kontaktnim polnilom, z banjo z odtokom za zbiranje kondenzata, z avtomatskim praznjenjem in polnjenjem banje in sistemom za cirkulacijo in kaluženje vode.</t>
    </r>
  </si>
  <si>
    <r>
      <t>Vrečasti filter</t>
    </r>
    <r>
      <rPr>
        <sz val="10"/>
        <rFont val="Arial Narrow"/>
        <family val="2"/>
        <charset val="238"/>
      </rPr>
      <t xml:space="preserve"> s filtracijo Coarse 70% po ISO 16890 ( M5 ), dolžine vreč 360 mm, vgrajen v filtrsko ogrodje, s stranskim izvlekom. Filter se poslužuje s strani skozi posluževalna vrata.</t>
    </r>
  </si>
  <si>
    <r>
      <t xml:space="preserve">Fleksibilni priključek </t>
    </r>
    <r>
      <rPr>
        <sz val="10"/>
        <rFont val="Arial Narrow"/>
        <family val="2"/>
        <charset val="238"/>
      </rPr>
      <t>razreda tesnosti C po EN13810 in po EN 1507 v območju od ±1500 Pa, je sestavljen iz dveh prirobničnih okvirjev iz pocinkane jeklene pločevine z integriranim tesnilnim trakom iz EPDM gume in fleksibilnega dela iz nehigroskopskega materiala, uporabnega v območju od -10 do+80°C.</t>
    </r>
  </si>
  <si>
    <r>
      <t>Zobniška regulacijska žaluzija</t>
    </r>
    <r>
      <rPr>
        <sz val="10"/>
        <rFont val="Arial Narrow"/>
        <family val="2"/>
        <charset val="238"/>
      </rPr>
      <t xml:space="preserve"> razreda tesnosti 2 po EN 1751, z zunanje ležečimi zobniki iz polipropilena PA6+GF30%, z okvirom in loputami iz aluminija EN AW-6060, s tesnenjem med loputami s tesnilnim trakom iz EPDM materiala in s pogonsko osjo iz pocinkanega jekla. Vgrajene so na notranjii strani ohišja in opremljene z  motornim pogonom.</t>
    </r>
  </si>
  <si>
    <t>Volumska nastavitev dovodnih in odvodnih elementov.  Meritve in nastavitve lahko izvaja pooblaščeno podjetje. Po izvedenem delu pridobiti zapisnik o opravljenih meritvah in količinah. Če meritve niso ustrezne, je izvajalec dolžan izvesti potrebne nastavitve, dokler meritve ne izkazujejo ustreznih količin.</t>
  </si>
  <si>
    <t xml:space="preserve">Fini filter z izmenljivim vložkom z navojnima priključkoma, skupaj z vložkom 80μm ter montažnim materialom </t>
  </si>
  <si>
    <t>-         profili: aluminium painted</t>
  </si>
  <si>
    <t>-         vogalniki: Nylon</t>
  </si>
  <si>
    <t>-         zunanji plašč: ZnAlMg zaščita</t>
  </si>
  <si>
    <t>-         notranji plašč: ZnAlMg zaščita</t>
  </si>
  <si>
    <t>-         dno: ZnAlMg zaščita</t>
  </si>
  <si>
    <t>-         vodila: ZnAlMg zaščita</t>
  </si>
  <si>
    <t>-         izolacija: Mineralna volna 100kg/m3</t>
  </si>
  <si>
    <t>-         debelina pokrova: 50 mm</t>
  </si>
  <si>
    <r>
      <t>Mešalna enota</t>
    </r>
    <r>
      <rPr>
        <sz val="10"/>
        <rFont val="Arial Narrow"/>
        <family val="2"/>
        <charset val="238"/>
      </rPr>
      <t xml:space="preserve">  </t>
    </r>
  </si>
  <si>
    <t>-        vstopni zrak: 36,00°C, 11,0% R.V</t>
  </si>
  <si>
    <t>-        izstopni zrak (max): 27,95°C, 30,9% R.V</t>
  </si>
  <si>
    <t>-        količina vode (vključno s kaluženjem): cca 0,492 l/h</t>
  </si>
  <si>
    <t>-        regulacija: on/off</t>
  </si>
  <si>
    <t>-        nazivna el, moč: 240 W; 0,6 A</t>
  </si>
  <si>
    <t>-        priključna napetost: 3x400V-50Hz</t>
  </si>
  <si>
    <t xml:space="preserve">Pravokotna požarna loputa za vgradnjo v zid ali strop, namenjena za ločevanje požarnih sektorjev v klimatizacijskih in prezračevalnih sistemih. Loputa je sestavljena iz pocinkanega ohišja, zaporne lopute iz kalcijevega silikata,   zapornega mehanizma z javljalnikom položaja ter elektro termičnega tipala. Tesnost loputa/ohišje; razred 2/B skladno z EN 1751.  Certificirana po EN 15650 z veljavnim CE certifikatom, klasificirana po EN 13501-3 in testirana v skladu z EN 1366-2. Požarna odpornost lopute EI 90 (ve h0 i↔0)S. </t>
  </si>
  <si>
    <t>Nepredvidena dela pri izvedbi vodovoda in kanalizacije, potrjena s strani nadzora in investitorja, so predvidena na nivoje celotne rekapitulacije</t>
  </si>
  <si>
    <t>SKUPAJ VODOVOD</t>
  </si>
  <si>
    <t>SKUPAJ OGREVANJE IN HLAJENJE</t>
  </si>
  <si>
    <t>SKUPAJ PREZRAČEVANJE</t>
  </si>
  <si>
    <t>Nepredvidena dela pri izvedbi inštalacije prezračevanja, potrjena s strani nadzora in investitorja, se predvidena v skupni rekapitulaciji</t>
  </si>
  <si>
    <t>B</t>
  </si>
  <si>
    <t>0.</t>
  </si>
  <si>
    <t xml:space="preserve">STROJNO-INSTALACIJSKA DELA SKUPAJ:   </t>
  </si>
  <si>
    <t>Prezračevanje</t>
  </si>
  <si>
    <t>Ogrevanje in hlajenje</t>
  </si>
  <si>
    <t>Vodovod</t>
  </si>
  <si>
    <t>Nepredvidena dela pri izvedbi inštalacije ogrevanja in hlajenja, potrjena s strani nadzora in investitorja, so upoštevana v skupni rekapitulaciji</t>
  </si>
  <si>
    <t>A</t>
  </si>
  <si>
    <t>GRADBENA DELA</t>
  </si>
  <si>
    <t>1.1.</t>
  </si>
  <si>
    <t>Rušitvena dela</t>
  </si>
  <si>
    <t>1.2.</t>
  </si>
  <si>
    <t>Zemeljska dela</t>
  </si>
  <si>
    <t>1.3.</t>
  </si>
  <si>
    <t>Betonska dela</t>
  </si>
  <si>
    <t>1.4.</t>
  </si>
  <si>
    <t>Tesarska dela</t>
  </si>
  <si>
    <t>1.5.</t>
  </si>
  <si>
    <t>Zidarska dela</t>
  </si>
  <si>
    <t>OBRTNIŠKA DELA</t>
  </si>
  <si>
    <t>REKAPITULACIJA GRADBENO-OBRTNIŠKA DELA</t>
  </si>
  <si>
    <t xml:space="preserve">GRADBENO-OBRTNIŠKA DELA SKUPAJ:    </t>
  </si>
  <si>
    <t>TEHNOLOŠKA OPREMA</t>
  </si>
  <si>
    <t>D</t>
  </si>
  <si>
    <t>Manjši zvarjenci in konstrukcije, drobni in vijačni material</t>
  </si>
  <si>
    <t>NAGIBNA TLA - JEKLENA KONSTRUKCIJA</t>
  </si>
  <si>
    <t xml:space="preserve">Dobava 12 kosov škarjastih odrskih podestov namenjenih za fiksno vgradnjo. Odrski podesti se montirajo na nivelirno kovinsko podkonstrukcijo katera mora biti vključena v ceno. Posamezna odrska enota se nastavi na točno določeno višino glede na projekt in določeno višino. Nameščene odrske enote imajo 5 mm medsebojni razmak. </t>
  </si>
  <si>
    <t>Maksimalno dovoljeno odstopanje pri višinski nastavitvi podestov je +/- 1 mm. Odri so po vgradnji višinsko nastavljivi in sicer na višine 20cm, 40cm, 60,0cm, 80cm, 100cm in 120 cm. Višina odrske enote se namešča z vstavljivimi ročkami. Te se vstavijo v namenske odprtine, nameščene na pohodni plošči, ki so zakrite z vstavljivimi pokrovčki. Pokrovčki, ki zakrivajo odprtine so narejeni iz nerjavečega jekla.</t>
  </si>
  <si>
    <t xml:space="preserve">Mehanizem za nastavitev višine ima vgrajene plinske vzmeti, ki pomagajo pri dvigovanju odrskih enot in zmanjšajo potrebno silo za nastavitev višine oziroma dvig odrske enote na manj kot 20 kg/platformo. </t>
  </si>
  <si>
    <t xml:space="preserve">Celoten odrski podest je narejen iz Aluminija.
Škarjasti mehanizem nog je narejen iz dvojnih debelostenskih Alu »U« profilov, dimenzij 50 x 20 mm, kjer je osnova profila debeline 10 mm. Vsi ostali gibljivi deli, drsniki, povezovalni elementi ter nosilci za pritjevanje odrov na nivelirno podkonstrukcijo pa morajo biti narejeni iz DUR Aluminija. Zgornji aluminijasti profil ima večnamenski kanal za povezovanje odrskih enot med seboj ter morebitno pritrjevanje dodatne scenske opreme na same odrske enote. </t>
  </si>
  <si>
    <t xml:space="preserve">Višina zgornjega profila je 85 mm. Skupna višina zloženega podesta pa ne sme biti višja od 15,6 cm. V kompletu je potrebno dobaviti tudi podporne ročice, te se uporabljajo samo pri višinah 20 cm in 40 cm. Podporne ročice so bočno nameščene na odrski enoti in se glede na potrebo višine, izbrana ročica zasuka za 90°. Ob dobavi odrskih podestov je potrebno priložiti ustrezno število povezovalnih ključavnice za dodatno mesebojno povezovanje odrskih enot v kolikor bo to potrebno (samo za večje obremenitve). </t>
  </si>
  <si>
    <t xml:space="preserve">Ključavnica mora imeti omejevalec globinske nastavitve ter distančnik za istočasno nastavitev 5 mm med sebojnega razmika.  Pri izdelavi ponudbe je potrebno vključiti tudi zaključno letev, ki se fiksno namešča po zunanji strani montiranih dvižnih podestov. Letev je montirana na višinsko  nastavljivih nosilcih, ki se po zaključeni montaži odrskih podestov poravnajo z pohodno ploščo in trajno pritrdijo. </t>
  </si>
  <si>
    <t xml:space="preserve">Izvede se namestitev robnih zaščitnih kovinskih letvi na sprednji, levi in desni strani kompletnega dvižnega odrskega poda. Zaščitne letve imajo prav tako 5 mm odmik od odra so višinsko nastavljivi in  antikorozijsko zaščiteni z epoxy premazom. </t>
  </si>
  <si>
    <t>kpl</t>
    <phoneticPr fontId="1" type="noConversion"/>
  </si>
  <si>
    <t>Prostor med fiksno nameščenimi odrskimi enotami Air stage in zadnjo steno je nepravilne "trapenze" oblike. Ker ni možna izvedba odrskih podestov AIr stage se prostor zapolni z posameznimi odrskimi enotami, ki so različnih oblik in dimenzij, ki bodo ustrezno zapolnile prostor. Dobavi se 5 posameznih odrskih podestov. Mere in oblike so določene v načrtu izvedbe.</t>
  </si>
  <si>
    <t>Podesti morajo biti narejeni iz Aluminija in imeti nameščeno pohodno površino enako kot pri ostalih odrskih podestih. Višina Alu profila mora biti 98 mm in mora imeti vsak posamezen podesti po celem obodu večnamenski kanal za medsebojno povezovanje in povezovanje s fiksno nameščenimi odrskimi podesti. Višina odrskih podestov se nastavlja s posamenzinimi vsavljivimi nogami, ki so višinsko predpripravljene na enake višine kot so višine fiksno vgrajenih podestov. Noge morajo biti narejene iz Alu profila dienzije 60x60x3,5mm. Vsaka posamezna nogica mora imeti možnost višinske regulacije +/- 3 cm.</t>
  </si>
  <si>
    <t>Dimenzija posameznega odrskega podesta je 2726x890mm. Nosilnost odrov mora biti minimalno: 750 kg/m2. Pohodna površina odrskih enot je narejna iz Jesenovega parketa, ki je lužen v barvi, ki jo potrdi projektant . Parket je lepljen na 18 mm vezano ploščo, ki je po lepljenju kalibrirana na  skupno debelino 25 mm. Vse odrske enote morajo imeti TUV certifikat in narejene v skladu z DIN 4112, DIN1055 in DIN15920. Ob ponudbi je potrebno priložiti veljavni TUV certifikat, ki dokazuje, da bodo odri narejeni skladno s predpisom in sestavo le teh. Cena mora vključevati dostavo in montažo odrskih enot na objketu.                                                          
Odri kot: AIR STAGE, MAORI ali enakovredno</t>
  </si>
  <si>
    <t>Vrata dodatno obdelana  s kovinskim elementi:</t>
  </si>
  <si>
    <t xml:space="preserve"> -nosilni Fe U profil 60 x 65.6 x 5mm</t>
  </si>
  <si>
    <t xml:space="preserve"> -Jekor trak dim. 70 x 5mm</t>
  </si>
  <si>
    <t xml:space="preserve"> -Jekor trak dim. 55 x 5mm</t>
  </si>
  <si>
    <t>18.00</t>
  </si>
  <si>
    <t xml:space="preserve"> -Jekor trak dim. 50x 1.6mm</t>
  </si>
  <si>
    <t>6.00</t>
  </si>
  <si>
    <t xml:space="preserve"> -jekor zbigan profil 59x 1.6mm</t>
  </si>
  <si>
    <t>21.00</t>
  </si>
  <si>
    <t xml:space="preserve"> -jekor trak dim. 30 x 1.6mm</t>
  </si>
  <si>
    <t xml:space="preserve"> -obloga vrat iz 20 jekor plošč na zunanji strani deb. 1.6mm, vijačena ( glej načrt detajli 1; 1A; 2; 3; 4; 6).  </t>
  </si>
  <si>
    <t xml:space="preserve"> -jekor pripire vrat ob zidu</t>
  </si>
  <si>
    <t>Vijačni sistemi - GLEJ NAČRT</t>
  </si>
  <si>
    <t xml:space="preserve"> -inox vijaki 1A</t>
  </si>
  <si>
    <t xml:space="preserve"> -inox vijaki 1</t>
  </si>
  <si>
    <t xml:space="preserve"> -inox vijaki 2 -  zakovice</t>
  </si>
  <si>
    <t xml:space="preserve"> -inox vijaki 3  - zakovice, čep</t>
  </si>
  <si>
    <t xml:space="preserve"> -inox vijaki 4  - čep</t>
  </si>
  <si>
    <t xml:space="preserve"> -jesenovi čepi 5  - fi 20mm</t>
  </si>
  <si>
    <t xml:space="preserve"> -inox vijaki 6 </t>
  </si>
  <si>
    <t>Inox tečaj in nasadilo - GLEJ NAČRT</t>
  </si>
  <si>
    <t xml:space="preserve"> -sidrano v vertikalni zid </t>
  </si>
  <si>
    <t xml:space="preserve"> -sidrano v tla</t>
  </si>
  <si>
    <t xml:space="preserve"> -Inox zapah - GLEJ NAČRT</t>
  </si>
  <si>
    <t>Neuprenska tesnila</t>
  </si>
  <si>
    <t>22.00</t>
  </si>
  <si>
    <t>Cilindrična kjučavnica na malih vratih</t>
  </si>
  <si>
    <t>Obračun ko kompletno izdelanih in montiranih vratih, vse po detajlu:</t>
  </si>
  <si>
    <t xml:space="preserve">obloga iz jekor pločevine, vključno vezni in pritrdilni material, obračun po m2 razvite površine </t>
  </si>
  <si>
    <t>doplačilo za izvedbo  enokrilnih vrat dim.70x210cm, s potrebnim okovjem</t>
  </si>
  <si>
    <t>doplačilo za izvedbo  enokrilnih vrat dim.140x210cm, s potrebnim okovjem</t>
  </si>
  <si>
    <t>Izdelava, dobava in montaža zasteklitve strelne line 1E 106,  ki je izdelana  iz kaljenega  stekla dim. cca 107x190cm,  deb. 10 mm . Plošča ima peskan rob in prozorno  tesnilo, ki se prilagaja kamniti površini. Steklo je spodaj podprto na dveh mestih  in sloni na imbus vijakih s struženo plastično oblogo. Prečno preko stekla poteka  še zapora-zapah iz ploščatega INOX , v katero se pogrezne trikotna inox zagozda 173,2x100,0x12mm. Vključno izdelava ležišča za zapahe (če je ni). Steklo zgoraj ločne oblike. Izdelava po detajlnih načrtih projektanta</t>
  </si>
  <si>
    <t>Celotna stena je narisne dimenzije 1800x2050mm, z vgrajenimi dvokrilnimi drsnimi vrati dim. 2x 420/2050mm.</t>
  </si>
  <si>
    <t>Nosilna okvirna konstrukcija je izdelana iz Jekor profilov 50/50/2mm. Obloga stene in vrat je zgibana (kot zagatnica)  Jekor pločevina . Obračun po kg vgrajenega materiala, z vsem montažnim in veznim materialom</t>
  </si>
  <si>
    <t>oprema vratnega krila: zgornji profil ima zarezo za vstavite kolesc drsnih vrat. Vsako krilo je zgoraj opremljeno z 2x parom teflonskih kolesc, nosilcem za pričvrstitev, zavoro ter spodaj  2x teflonsko kolo z vijakom.</t>
  </si>
  <si>
    <t>Obračun po kompletno izdelani steni z vrati</t>
  </si>
  <si>
    <t>Rekonstrukcija obstoječih okvirjev in kril kaznilniškega okna dim. 170x140cm, vključno križ,  z očiščenjem ter izdelavo zaščitnega premaza</t>
  </si>
  <si>
    <t>Obnova obstoječih kovinskih rešetk kaznilniških oken IE, z očiščenjem podlage, antikorozijsko zaščito in finalnim premazom z barvo po navodilih projektanta. Rešetke dim. Cca 170x140cm.</t>
  </si>
  <si>
    <t>Izdelava, dobava in montaža kompletnega balkona- galerije v stolpu E, z vsemi potrebnimi deli, obdelavami, zaključki, vsem potrebnim materialom. Vse izdelano po detajlnih načrtih,  v izvedbi:</t>
  </si>
  <si>
    <t xml:space="preserve"> leseni lepljeni nosilci prereza 40x 20 cm, dolžine 620cm, sivo luženo</t>
  </si>
  <si>
    <t>vzdolžni  distančniki na tramičih, prereza 5x5cm, obdelava sivo luženo</t>
  </si>
  <si>
    <t>lesena obloga preko nosilcev iz smrekovih opažnih desk deb.12mm, obdelava sivo luženo</t>
  </si>
  <si>
    <t>leseni pod: vodo-odporna vezana plošča 20 mm, na njo lepljen  parket iz masivnega jesena  šir. lamel 10 cm, dolž. cca 200cm, sivo oljen</t>
  </si>
  <si>
    <t>na robu  tlaka je izveden inox žleb za električne razvode, širine 15 cm, globine 8-cm s pokrovi-loputami</t>
  </si>
  <si>
    <t>f.</t>
  </si>
  <si>
    <t>ležišče lesenih nosilcev, izdelano iz FE  pločevine deb.10mm,razvite  dim. 1893x610+220mm, z trikotnimi ojačitvami v območju ležišč nosilcev. Pločevina  izrezana tako, da se po montaži nosilcev ne vidi. Sidranje v obstoječi zid z ustreznimi kemičnimi sidri. Obdelava antikorozijsko zaščiteno in finalno bravano v RAL po izboru. Podan kg vgrajenega materiala, za dva kos!</t>
  </si>
  <si>
    <t>g.</t>
  </si>
  <si>
    <t xml:space="preserve"> robni nosilec iz jekor pločevine, dvojne L dimenzije, razvite širine 480mm, deb 4mm, ki  nosi ograjo in je sidran v leseni nosilec </t>
  </si>
  <si>
    <t>h.</t>
  </si>
  <si>
    <t>obloga spodaj pod prezračevalnimi kanali z jekor pločevino  RŠ 500mm, deb.3mm na podkonstrukciji vgrajeno med lesenimi nosilci balkona</t>
  </si>
  <si>
    <t>i.</t>
  </si>
  <si>
    <t>izravnava obstoječe police za izvedbo ležišča balkona, vključno z opaženjem robu, pas širine do 30cm</t>
  </si>
  <si>
    <t xml:space="preserve">Izdelava, dobava in montaža ograje balkona, izdelano  iz inox vertikalnih profilov 30-55 x 12mm in horizontalnega inox profila (ročaj) 30x30mm. Spoji izvedeni z valjastim  - standardnim grajskim členkom). Vertikale so privarjene na  jekor nosilec balkona. Polnilo INOX pletenica 3mm. </t>
  </si>
  <si>
    <t>Inox  profili so  peskani ( razen členkov).</t>
  </si>
  <si>
    <t>Izdelava po detajlih.</t>
  </si>
  <si>
    <t>INOX stebrički, višine 1129mm,  kompletno s potrebno obdelavo in izvrtinami</t>
  </si>
  <si>
    <t>INOX  ročaj</t>
  </si>
  <si>
    <t xml:space="preserve">INOX  pletenice ∅ 3mm, dolžine 620cm, z integrali za montažo </t>
  </si>
  <si>
    <t xml:space="preserve">Stopnica je položena na cementno malto 3cm, nastopna ploskev 125x32x5cm vertikalna ploskev dim. 125x12,2x2cm. Stik nastopne plsokve z vertikalo se obdela z mozničenVključno s sidranjem. Nastopna ploskev obdelava kalsično gater+ jedkano, čelna ploskev visoko polirano. </t>
  </si>
  <si>
    <t>Obračun po kompletno izdelani stopnici</t>
  </si>
  <si>
    <t>AB temelj dim. 105x260x25cm, kompletno robni  opaž, armatura 70kg in beton C 25/30</t>
  </si>
  <si>
    <t>jeklena konstrukcija stopnišča, izdelano iz Jekor pločevine deb.8mm, bočna pločevina izvedena z laserskim rezanjem po profilaciji stopnic, vključno ves siderni in vezni material</t>
  </si>
  <si>
    <t>jeklena konstrukcija pdolage nastopnih ploskev in ograje, izdelano iz Jekor profilov L in KVP 50/50/4mm, 80/80/4mm, vključno ves siderni in vezni material</t>
  </si>
  <si>
    <t xml:space="preserve">leseno držalo ograje, prereza 100/30mm, dolžine 1380mm,  masivni hrastov les, oljen sivo, s pritrdilnim materialom </t>
  </si>
  <si>
    <t xml:space="preserve">leseno držalo ograje, prereza 100/30mm, dolžine 2940mm,  masivni hrastov les, oljen sivo, s pritrdilnim materialom </t>
  </si>
  <si>
    <t>lesena podnica iz masivnega lesa lapacho, deb.35/30mm, dolžine 2550mm, vijačeno v Jekor konstrukcijo</t>
  </si>
  <si>
    <t>lesena podnica iz masivnega lesa lapacho, deb.92/30mm, dolžine 2550mm, vijačeno v Jekor konstrukcijo</t>
  </si>
  <si>
    <t>Izdelava, dobava in montaža  čelnih ploskev na stopnišču v ledenico, izdelano iz Jekor pločevine 190/8mm, vgradnja pred betoniranjem  stopnišča. Obračun po m1</t>
  </si>
  <si>
    <t>Izdelava, dobava in montaža  zgibane obloge nosilca na stiku z dvižno ploščadjo, izdelano iz Jekor pločevine  deb. 4mm,  razvite širine 90cm, vgradnja pred betoniranjem  nosilca. Obračun po m1</t>
  </si>
  <si>
    <t>Dobava  in montaža  obešal za razstavne potrebe: V kamnita zidova se vgradi inox vložke z vgrajenim navojem in imbus vijakom M 20, ki se ustrezno izvije glede na način uporabe. Izvedba po navodilih arhitekta.</t>
  </si>
  <si>
    <t>Izdelava, dobava  in montaža  konzolnih obešal za reflektorje z oprijemali na stojkah ograje balkona, izdelano iz INOX pločevine. Izvedba po navodilih arhitekta.</t>
  </si>
  <si>
    <t>22.</t>
  </si>
  <si>
    <t>23.</t>
  </si>
  <si>
    <t>Izdelava, dobava in postavitev demontažne segmentov  ograje  stopnišča dvižne ploščadi,  vzdolž osrednje rampe (samo  kadar je ta dvignjena) , zataknjenih v stopnjaste ploščadi) .</t>
  </si>
  <si>
    <t>c</t>
  </si>
  <si>
    <t>segmenti ob stopnicah dolžine 85 cm, višine 110 cm</t>
  </si>
  <si>
    <t>24.</t>
  </si>
  <si>
    <t xml:space="preserve"> -tlak fiksna lamela širine 60cm</t>
  </si>
  <si>
    <t xml:space="preserve"> -tlak D2a</t>
  </si>
  <si>
    <t>25.</t>
  </si>
  <si>
    <t>26.</t>
  </si>
  <si>
    <t xml:space="preserve">Izdelava montažne stenske obloge vhodne  stene proti dvorišču, stena izdelana v sistemu: </t>
  </si>
  <si>
    <t xml:space="preserve"> -sistemska podkonstrucija iz stenskih profilov MW 75, dodatno sidrano v steno (odmik od stene cca 30cm</t>
  </si>
  <si>
    <t xml:space="preserve"> -obloga iz vlaknocementnih plošč  deb.2x12,5mm, bandažirano Q2</t>
  </si>
  <si>
    <t xml:space="preserve"> -obloga zgoraj ločno zaključena z odmikom od obokanega stropa cca 10cm, ločno oblokovano, z vgradnjo zaključnega profila (cca 8m1)</t>
  </si>
  <si>
    <t xml:space="preserve"> - finalna obdelava z ometom kot so oboki kazemat,  ki bo slična v teksturi in odtenku ometu obokov (po navodilih konzervatorja), vključno izravnava s fasadnim lepilom in  vgradnja fasadne mrežice </t>
  </si>
  <si>
    <t>Obračun po m2 narisne površine stene</t>
  </si>
  <si>
    <t>27.</t>
  </si>
  <si>
    <t>Izdelavo vertikalne zapore  niše za instalacije v stolpu E, izdelano  v sestavi: iz knauf plošč (šir .140cm)</t>
  </si>
  <si>
    <t xml:space="preserve"> -sistemska podkonstrucija iz stenskih profilov </t>
  </si>
  <si>
    <t>28.</t>
  </si>
  <si>
    <t>Pleskarska obnova obstoječega lesenega stropa v območju stolpa E, z očiščenjem in 2x premazom laklazurni, v tonu po izboru projektanta</t>
  </si>
  <si>
    <t>29.</t>
  </si>
  <si>
    <t xml:space="preserve"> -enokrilna vrata dim. 90x210cm</t>
  </si>
  <si>
    <t xml:space="preserve"> -stranska obsvetloba dim. 50x210cm</t>
  </si>
  <si>
    <t>Obračun po kompletno izdelani steni</t>
  </si>
  <si>
    <t>30.</t>
  </si>
  <si>
    <t xml:space="preserve"> -ograja višine 110cm, dolžine 2x 140cm, 1x 180cm in 1x 90cm </t>
  </si>
  <si>
    <t xml:space="preserve"> -enokrilna vrata dim.90x110cm</t>
  </si>
  <si>
    <t>Obračun po kompletno izdelani ograji</t>
  </si>
  <si>
    <t>31.</t>
  </si>
  <si>
    <r>
      <t>Izdelava, dobava in montaža  lesenih dvokrilnih vhodnih vra</t>
    </r>
    <r>
      <rPr>
        <b/>
        <sz val="10"/>
        <rFont val="Arial Narrow"/>
        <family val="2"/>
        <charset val="238"/>
      </rPr>
      <t>t V1</t>
    </r>
    <r>
      <rPr>
        <sz val="10"/>
        <rFont val="Arial Narrow"/>
        <family val="2"/>
        <charset val="238"/>
      </rPr>
      <t>, izdelano po detajlnem načrtu:</t>
    </r>
  </si>
  <si>
    <r>
      <t xml:space="preserve">Izdelava, dobava  in montaža pregradne stene z vrati, vključno špalete pri dvigalnem jašku, stena z oznako </t>
    </r>
    <r>
      <rPr>
        <b/>
        <sz val="10"/>
        <rFont val="Arial Narrow"/>
        <family val="2"/>
        <charset val="238"/>
      </rPr>
      <t xml:space="preserve">V4 </t>
    </r>
    <r>
      <rPr>
        <sz val="10"/>
        <rFont val="Arial Narrow"/>
        <family val="2"/>
        <charset val="238"/>
      </rPr>
      <t xml:space="preserve">, izdelano po detajlu. Obloga izdelana iz zgibane  Jekor pločevine deb. 4mm,. Medsebojno spajanje in fiksiranje z INOX vijaki IMBUS M10 po vertikali. vključno s pritrdilnim materialom ter elementi za vgradnjo vratnih kril. </t>
    </r>
  </si>
  <si>
    <r>
      <t xml:space="preserve">Izvedba stene  z dvokrilnimi drsnimi vrati, v ledenico, z oznako </t>
    </r>
    <r>
      <rPr>
        <b/>
        <sz val="10"/>
        <rFont val="Arial Narrow"/>
        <family val="2"/>
        <charset val="238"/>
      </rPr>
      <t>V7</t>
    </r>
    <r>
      <rPr>
        <sz val="10"/>
        <rFont val="Arial Narrow"/>
        <family val="2"/>
        <charset val="238"/>
      </rPr>
      <t>. Odprtina ni pravilne oblike in stena bo delom vrezana v zid. Izvedba po načrt</t>
    </r>
  </si>
  <si>
    <r>
      <t xml:space="preserve">Izdelava zasteklitve »razglediščne« odprtine ob vinoteki, z oznako </t>
    </r>
    <r>
      <rPr>
        <b/>
        <sz val="10"/>
        <rFont val="Arial Narrow"/>
        <family val="2"/>
        <charset val="238"/>
      </rPr>
      <t>O7</t>
    </r>
    <r>
      <rPr>
        <sz val="10"/>
        <rFont val="Arial Narrow"/>
        <family val="2"/>
        <charset val="238"/>
      </rPr>
      <t>:   odstranitev jekor okvirja, demontaža in ponovna montaža kaljenega stekla na novih točkastih nosilcih (brez okvirja). Stena   dim 120x220 cm. Zadaj na podestu se izdela tudi dvokrilna   loputa iz Jekor pločevine deb.3mm kot zatemnitev in zvočna zapora. Pločevina je zarezana v zid nepravilne oblike, dim. cca 200x130cm. Okovje za pritrditev v zid in zapah. Izvedba po grajskih detajlih in navodilih arhitekta.</t>
    </r>
  </si>
  <si>
    <r>
      <t>Izdelava, dobava in montaža novega kaznišniškega dvokrilnega  okna (IE302)¸</t>
    </r>
    <r>
      <rPr>
        <b/>
        <sz val="10"/>
        <rFont val="Arial Narrow"/>
        <family val="2"/>
        <charset val="238"/>
      </rPr>
      <t>O4</t>
    </r>
    <r>
      <rPr>
        <sz val="10"/>
        <rFont val="Arial Narrow"/>
        <family val="2"/>
        <charset val="238"/>
      </rPr>
      <t>, dim. Cca 170x140cm, kompletno okvir in krilo. Izdelava po vzorcu obstoječih oken, izdelano iz masilvenga lesa, s finalno obdelavo kot obstoječe.
Okenska krila zastekljena s termopan zasteklitvijo</t>
    </r>
  </si>
  <si>
    <r>
      <t xml:space="preserve">Izdelava, dobava in montaža  vrat </t>
    </r>
    <r>
      <rPr>
        <b/>
        <sz val="10"/>
        <rFont val="Arial Narrow"/>
        <family val="2"/>
        <charset val="238"/>
      </rPr>
      <t>V8</t>
    </r>
    <r>
      <rPr>
        <sz val="10"/>
        <rFont val="Arial Narrow"/>
        <family val="2"/>
        <charset val="238"/>
      </rPr>
      <t xml:space="preserve"> - vrata dvigalnega jaška na izstopnem nivoju s stransko svetlobo.  Izvedba steklenih vrat iz kaljenega stekla deb.10mm, vgrajeno v INOX okvir in INOX stojkami ob vratih. Kompletno z vsem potrebnim okovjem, vse po detajlih:</t>
    </r>
  </si>
  <si>
    <r>
      <t xml:space="preserve">Izdelava, dobava in montaža  steklene ograje z vrati </t>
    </r>
    <r>
      <rPr>
        <b/>
        <sz val="10"/>
        <rFont val="Arial Narrow"/>
        <family val="2"/>
        <charset val="238"/>
      </rPr>
      <t xml:space="preserve">V9 </t>
    </r>
    <r>
      <rPr>
        <sz val="10"/>
        <rFont val="Arial Narrow"/>
        <family val="2"/>
        <charset val="238"/>
      </rPr>
      <t>- ograja dvigalnega jaška na vstopnem nivoju .  Izvedba ograje  iz kaljenega stekla deb.10mm, vgrajeno v INOX okvir in INOX stojkami ob vratih. Kompletno z vsem potrebnim okovjem, vse po detajlih:</t>
    </r>
  </si>
  <si>
    <t>Del materiala se uporabi za ponovno vgradnjo, del se ga odpelje v trajno deponijo (po navodilih projektanta. V enotni ceni je potrebno upoštevati vse vertikalne in horiziontalne transporte ter  vse potrebne stroške deponije.</t>
  </si>
  <si>
    <t>Morebitna nepredvidena dela pri izvedbi obrtniških del, potrjena s strani nadzora in investitorja, so predvidena v skupni rekapitulaciji</t>
  </si>
  <si>
    <t>Morebitna nepredvidena dela pri izvedbi gradbenih del, potrjena s strani nadzora in investitorja, so predvidena v skupni rekapitulaciji</t>
  </si>
  <si>
    <t>ODRSKI PODESTI Z NASTAVLJIVO VIŠINO</t>
  </si>
  <si>
    <t>VODNA HIDRAVLIKA</t>
  </si>
  <si>
    <r>
      <t xml:space="preserve">Glavni dvižni hidravlični nerjavni valj (cilinder) 
</t>
    </r>
    <r>
      <rPr>
        <sz val="10"/>
        <rFont val="Calibri"/>
        <family val="2"/>
        <charset val="238"/>
      </rPr>
      <t>ø</t>
    </r>
    <r>
      <rPr>
        <sz val="12"/>
        <rFont val="Arial Narrow"/>
        <family val="2"/>
        <charset val="238"/>
      </rPr>
      <t xml:space="preserve"> </t>
    </r>
    <r>
      <rPr>
        <sz val="10"/>
        <rFont val="Arial Narrow"/>
        <family val="2"/>
        <charset val="238"/>
      </rPr>
      <t>130/60 x 3000 mm</t>
    </r>
  </si>
  <si>
    <r>
      <t xml:space="preserve">Pomožni nerjavni hidravlični valji (cilindri) - zaklepi 
</t>
    </r>
    <r>
      <rPr>
        <sz val="10"/>
        <rFont val="Calibri"/>
        <family val="2"/>
        <charset val="238"/>
      </rPr>
      <t xml:space="preserve">ø </t>
    </r>
    <r>
      <rPr>
        <sz val="10"/>
        <rFont val="Arial Narrow"/>
        <family val="2"/>
        <charset val="238"/>
      </rPr>
      <t>50/30 x 200 mm</t>
    </r>
  </si>
  <si>
    <r>
      <t xml:space="preserve">Pomožni nerjavni hidravlični valji (cilindri) - mehanizem stopnic 
</t>
    </r>
    <r>
      <rPr>
        <sz val="10"/>
        <rFont val="Calibri"/>
        <family val="2"/>
        <charset val="238"/>
      </rPr>
      <t xml:space="preserve">ø </t>
    </r>
    <r>
      <rPr>
        <sz val="10"/>
        <rFont val="Arial Narrow"/>
        <family val="2"/>
        <charset val="238"/>
      </rPr>
      <t>50/30x 200 mm</t>
    </r>
  </si>
  <si>
    <t>Visokotlačni hidravlični 2/2 -potni krmilni ventili za vodo</t>
  </si>
  <si>
    <t>Nerjavni hidralvični rezervoar, 
temepraturno, tlačno in nivojsko stikalo</t>
  </si>
  <si>
    <t>Hidravlični priključki in povezovalne cevi v nerjavni izvedbi</t>
  </si>
  <si>
    <t>Montaža, vezava, zagon, preizkus delovanja, priprava za potrdilo o ustreznosti</t>
  </si>
  <si>
    <t>Dobava in vgradnja PLC krmilnika ter ostale opreme za varno daljinsko vodenje in upravljanje z nagibnimi tlemi</t>
  </si>
  <si>
    <t>KRMILJENJE NAGIBNIH TAL</t>
  </si>
  <si>
    <t>TEHNOLOŠKA OPREMA - Nagibna tla</t>
  </si>
  <si>
    <t>REKAPITULACIJA TEHNOLOŠKA OPREMA - Nagibna tla</t>
  </si>
  <si>
    <t>REKAPITULACIJA TEHNOLOŠKA OPREMA - Nagibna tla - SKUPAJ:</t>
  </si>
  <si>
    <t>Izdelava računalniškega programa, navodila za upravljanje s programom, izobraževanje uporabnikov, licenciranje, možnosti sprememb programa, priprava za potrdilo o ustreznosti …</t>
  </si>
  <si>
    <t>NEPREDVIDENA DELA 15 %</t>
  </si>
  <si>
    <r>
      <t xml:space="preserve">Izvedba preboja za prehod kanala za prezračevanje, odprtina min. </t>
    </r>
    <r>
      <rPr>
        <sz val="10"/>
        <rFont val="Calibri"/>
        <family val="2"/>
        <charset val="238"/>
      </rPr>
      <t>ø</t>
    </r>
    <r>
      <rPr>
        <sz val="10"/>
        <rFont val="Arial Narrow"/>
        <family val="2"/>
        <charset val="238"/>
      </rPr>
      <t xml:space="preserve"> 80 cm, izvedba z vratnjem več manjših lukenj ter odbijanjem preostalega materiala ali s sodobnejšo tehnologijo izvedbe brez povzročanja vibracij na obstoječo zidno strukturo. Odvoz rušebvin v trajno dpeonijo:</t>
    </r>
  </si>
  <si>
    <t>Odstranitev obstoječega cementnega estriha tlaka v dvoriščnem nivoju trakta D deb. do 10 cm, z odvozom v trajno deponijo</t>
  </si>
  <si>
    <t>Odstranitev lesenih začasnih vrat in zapor v traktu D, kompletno s  podkonstrukcijo, z odvozom v trajno deponijo ali po dogovoru z naročnikom</t>
  </si>
  <si>
    <t>Demontaža raznih obstoječih profilov, podkonstrukcij ipd. za montažo razne opreme, odstranitev instalacijskih vodov elektrike in vodovoda, z odvozom v trajno deponijo, deloma pa v začasno skladišče za ponovno montažo, vse v dogovoru z naročnikom.</t>
  </si>
  <si>
    <t>Izvedba cementnega torkret betona  preko obstoječega vertikalnega odkopa skale, obrizg deb. 5-10cm, vključno z vgradnjo armaturne mreže Q-226 in sidranjem 4 kos/m2. Izvedba po potrebi, obračun po m2 narisne površine izvedenega torkreta. Količina ocenjena.</t>
  </si>
  <si>
    <t>Izvedba izkopa in podkopa za poglobitve ter nove betonske konstrukcije in kinete. 
Izkop se izvaja v terenu V. ktg - skala. Izkop je potrebno izvajati skladno z navodili arhitekta in projektanta gradbenih konstrukcij tako, da izkop ne vpliva na obstoječe konstrukcije gradu. 
Tehnologija izkopa mora biti predstavljena v fazi izdelave ponudbe z referencami in mora biti odobrena s strani vodje projekta. 
Izvedba del se izvaja na spomeniško varovanem objektu, kjer bo med drugim uporabljen tudi določen rudarski podkop z minimalnim primarnim nadkritjem.</t>
  </si>
  <si>
    <t xml:space="preserve">Osnovna navodila projektanta gradbenih konstrukcij: </t>
  </si>
  <si>
    <t>REKAPITULACIJA    STROJNO-INSTALACIJSKA DELA</t>
  </si>
  <si>
    <t>VODNA HIDRAVLIKA    SKUPAJ</t>
  </si>
  <si>
    <t>KRMILJENJE NAGIBNIH TAL    SKUPAJ</t>
  </si>
  <si>
    <t>NAGIBNA TLA - JEKLENA KONSTRUKCIJA    SKUPAJ:</t>
  </si>
  <si>
    <t>Skladno z zahtevami Zakona o javnem naročanju (ZJN-3) morebitni v popisu predlagani proizvajalci ali dobavitelji ne pogojujejo oz. prejudicirajo izbora, ampak pomenijo samo minimalni nivo zahtev, spremembe potrdi projektant in naročnik!</t>
  </si>
  <si>
    <t xml:space="preserve">Vse vzorce morajo potrditi odgovorni projektant, nadzornik in predstavnik naročnika oz. investitorja. Vgradnja ali izvedba delov objekta, za katere je potrebno izdelati vzorce, brez pisne potrditve ni dovoljena. </t>
  </si>
  <si>
    <t>SVETILKE</t>
  </si>
  <si>
    <t>1.6.</t>
  </si>
  <si>
    <t>1.7.</t>
  </si>
  <si>
    <t>1.8.</t>
  </si>
  <si>
    <t>1.9.</t>
  </si>
  <si>
    <t>1.10.</t>
  </si>
  <si>
    <t>1.11.</t>
  </si>
  <si>
    <t>1.12.</t>
  </si>
  <si>
    <t>1.13.</t>
  </si>
  <si>
    <t>INSTALACIJSKI MATERIAL</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</si>
  <si>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</si>
  <si>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</si>
  <si>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</si>
  <si>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</si>
  <si>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</si>
  <si>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</si>
  <si>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</si>
  <si>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</si>
  <si>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</si>
  <si>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</si>
  <si>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</si>
  <si>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</si>
  <si>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</si>
  <si>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</si>
  <si>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</si>
  <si>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</si>
  <si>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</si>
  <si>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</si>
  <si>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</si>
  <si>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</si>
  <si>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</si>
  <si>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</si>
  <si>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</si>
  <si>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</si>
  <si>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</si>
  <si>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</si>
  <si>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</si>
  <si>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</si>
  <si>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SVETILKE SKPAJ</t>
  </si>
  <si>
    <t>INSTALACIJSKI MATERIAL SKUPAJ</t>
  </si>
  <si>
    <t>ELEKTRO OMARE</t>
  </si>
  <si>
    <t>VIDEO NADZOR</t>
  </si>
  <si>
    <t>JAVLJANJE VLOMA</t>
  </si>
  <si>
    <t>4.1.</t>
  </si>
  <si>
    <t>4.2.</t>
  </si>
  <si>
    <t>4.3.</t>
  </si>
  <si>
    <t>OPREMA</t>
  </si>
  <si>
    <t>MULTIMEDIJA</t>
  </si>
  <si>
    <t>REKAPITULACIJA</t>
  </si>
  <si>
    <t xml:space="preserve">SKUPAJ:   </t>
  </si>
  <si>
    <t>F</t>
  </si>
  <si>
    <t>H.</t>
  </si>
  <si>
    <t>Oprema - multimedija</t>
  </si>
  <si>
    <t>JAVLJANJE POŽARA</t>
  </si>
  <si>
    <t>JAVLJANJE POŽARA SKUPAJ</t>
  </si>
  <si>
    <t>KOMUNIKACIJSKO VOZLIŠČE KV je obstoječe v Vinoteki!</t>
  </si>
  <si>
    <t>IKS SISTEM (telefonija, rač.mreže, TV sistem)</t>
  </si>
  <si>
    <t>IKS SISTEM SKUPAJ</t>
  </si>
  <si>
    <t>KONTROLA PRISTOPA</t>
  </si>
  <si>
    <t>KONTROLA PRISTOPA SKUPAJ</t>
  </si>
  <si>
    <t>INDUKCIJSKA ZANKA ZA NAGLUŠNE</t>
  </si>
  <si>
    <t>INDUKCIJSKA ZANKA ZA NAGLUŠNE SKUPAJ</t>
  </si>
  <si>
    <t>Obstoječa centrala je nameščena v varnostnem centru Ljubljanskega gradu</t>
  </si>
  <si>
    <t>Svetilke</t>
  </si>
  <si>
    <t>Instalacijski material</t>
  </si>
  <si>
    <t>Elektro omare</t>
  </si>
  <si>
    <t>Video nadzor</t>
  </si>
  <si>
    <t>Javljanje vloma</t>
  </si>
  <si>
    <t>Javljanje požara</t>
  </si>
  <si>
    <t>IKS (telefonija, interrnet, rač. mreža, TV)</t>
  </si>
  <si>
    <t>Kontrola pristopa</t>
  </si>
  <si>
    <t>Indukcijska zanka za naglušne</t>
  </si>
  <si>
    <t>Morebitna nepredvidena dela pri izvedbi elektro-instalacijskih del, potrjena s strani nadzora in investitorja, so predvidena v skupni rekapitulaciji</t>
  </si>
  <si>
    <t xml:space="preserve">ELEKTRO-INSTALACIJSKA DELA SKUPAJ:   </t>
  </si>
  <si>
    <t>OPREMA (MULTIMEDIJA)</t>
  </si>
  <si>
    <t>Gradbeno dovoljenje UE Ljubljana, št.:  351-1125/2008-9, Faza 2, z dne 05.06.2008, pravnomočno dne 18.06.2008.</t>
  </si>
  <si>
    <t>AMBIENT d.o.o., Ljubljana - 06/2021</t>
  </si>
  <si>
    <t>KONSTAT d.o.o. Ljubljana, 06/2021</t>
  </si>
  <si>
    <t>ELDATA d.o.o. Ljubljana - 06/2021</t>
  </si>
  <si>
    <t>ELD-21-004-50</t>
  </si>
  <si>
    <t>1112-PZI</t>
  </si>
  <si>
    <t>Osnova za ponudbo je načrt arhitekture, strojnih in elektro instalacij ter tehnološke opreme, skupaj s popisi gradbeno-obrtniških in instalacijskih del ter opreme</t>
  </si>
  <si>
    <t xml:space="preserve"> F</t>
  </si>
  <si>
    <t>OPREMA - MULTIMEDIJA</t>
  </si>
  <si>
    <t>Odstranitev obstoječega lesenega poda, kompletno s podkontrukcijo, z odvozom v trajno deponijo</t>
  </si>
  <si>
    <t>Odstranitev obstoječega stopnišča iz trakta D v kazamate, tlorisne površine cca 20m2, kompletno s podkonstrukcijo, z odvozom v trajno deponijo</t>
  </si>
  <si>
    <t>Demontaža raznih profilov, podkonstrukcij ipd. za montažo opreme, odstranitev instalacijskih vodov elektrike in vodovoda, z odvozom v trajno deponijo</t>
  </si>
  <si>
    <t>Rušitvena dela - Trakt E</t>
  </si>
  <si>
    <t>Izvedba izkopa za poglobitve in nove betonske konstrukcije in kinete, izkop se izvaja v terenu V.ktg - skala. Izkop je potrebno izvajati skladno z navodili arhitekta in projektanta konstrukcij tako, da izkop ne vpliva  na obstoječe konstrukcije gradu. Tehnologija izkopa mora biti predstavljena v fazi izdelave ponudbe  in mora biti odobrena s strani vodje projekta.</t>
  </si>
  <si>
    <t>Del materiala se uporabi za ponovno vgradnjo, del se ga odpelje v trajno deponijo (po navodilih projektanta. V enotni ceni je potrebno upoštevati vs evertikalne in horiziontalne transporte ter  vse potrebne stroške deponije.</t>
  </si>
  <si>
    <t xml:space="preserve">Osnovna navodila projektanta konstrukcij: </t>
  </si>
  <si>
    <t>izkopi kazamet kineta in stopnice ter dvigalo</t>
  </si>
  <si>
    <t>izkop za poglobitve tlaka kazamat</t>
  </si>
  <si>
    <t>Zemeljska dela - Trakt E</t>
  </si>
  <si>
    <t xml:space="preserve"> - obbetoniranje portala pri vratih V2, po postavitvi Jekor obloge</t>
  </si>
  <si>
    <t xml:space="preserve"> - točkovni temelji  podpor dvižnih ploščadi, dim. Cca 80/60/70cm</t>
  </si>
  <si>
    <t xml:space="preserve"> - pasovni temelj, greda na plošči</t>
  </si>
  <si>
    <t>Betonska dela - Trakt E</t>
  </si>
  <si>
    <t>Izdelava enostranskega opaža vertikalnih sten jaška hidravlike in kinete</t>
  </si>
  <si>
    <t xml:space="preserve"> -opaž poligonalnega stebra</t>
  </si>
  <si>
    <t xml:space="preserve"> -opaž pravokotnega stebra</t>
  </si>
  <si>
    <t>Dobava in postavitev izgubljenega opaža plošče na kineto, brez podpiranja, naleganje na izdelano steno kinete</t>
  </si>
  <si>
    <t>Tesarska dela - Trakt E</t>
  </si>
  <si>
    <t>Izvedba sidranja stopnic dostopa na balkon s sidrom Diwidag fi 16mm, dolžine 90cm, vključno z vrtanjem  globine 55cm ter potrebnim sidranjem</t>
  </si>
  <si>
    <t>Dobava in polaganje  sloja  tekoče hidroizolacije kot npr. Aquafin 2K-M, v minimalno dveh nanosih, izvedba po tehnologiji proizvajalca, z obdelavo vertikalnih prehodov s  tesnilnim trakom. Obdelava AB plošč, sten jaška hidravlike ter stika med talno ploščo in steno. Obračun po m2 razvite površine izvedenega premaza</t>
  </si>
  <si>
    <t>Pozidava - krpanje (zelo previdno in pod nadzorom arhitekta) raznih odprtin in zaključkov v obstoječih zidovih z  kamnom v naravni strukturi obstoječih sten , kompletno z obdelavo kamna in finalnim fugiranjem. Pri zidanju se uporabi material iz gradbiščne deponije.  Izvedba po navodilu projektanta</t>
  </si>
  <si>
    <t>Restavratorska obnova obstoječih ometov nad koto 373,00,  izvedba pod nadzorom projektanta in ZVKD.  Na stenah in v temenu obokov in ob straneh so freske, ki jih je treba skrbno obvarovati -zaščititi- na podlagi  predhodno podanih navodil s strani ZVKDS . za navedena dela je potrebno izdelati ločen popis - tu je le ocena površine in vrednosti del!!</t>
  </si>
  <si>
    <t>Celotna zgodovinska lupina Kazemat se ohrani, očisti in restavrira poškodovana kamnita in opečna struktura z ometom, po recepturi oziroma opisu konzervatorsko-restavratorskega načrta.</t>
  </si>
  <si>
    <t xml:space="preserve"> -ometi s freskami, ocenjeno 10% površine</t>
  </si>
  <si>
    <t>Izravnava obstoječega  kamnitega zidu v območju med dvižno ploščadjo in zidom  na  delu proti zunanjem zidu od nivoja 369,20 do dna poglobitve (ca 100cm) - stena se izravna v ravni liniji glede na izvedeno  ploščad. Izravnava se izvede z ometom pre s finim zaglajenim ometom. Debelina ometa do 10cm, po potrebi v več nanosih. Obračun po m2 narisne površine ometa.</t>
  </si>
  <si>
    <t>Izravnava obstoječega  kamnitega zidu v območju med dvižno ploščadjo in zidom  na  delu proti notranjem  zidu - stena se izravna v ravni liniji glede na izvedeno  ploščad. Izravnava se izvede z  izdelavo ravnega enostarsnkega opaža, z vgradnjo armaturne mreže ter sidranjem v zid ter betoniranjem z betonom C 30/37, v debelini 0-30cm. Višina betoniranja cca 100cm. Vidni del poličke se obdela s finim ometom. Obračun po m2  obdelave.</t>
  </si>
  <si>
    <t>Izravnava obstoječega  kamnitega zidu na zelo izbočenih delih, deb. Do 15cm, izvedba s klesanjem, po navodilih arhitekta. Količina je ocenjena</t>
  </si>
  <si>
    <t>Dolbljenje odprtin in vgradnja škatel iz inoxa (za vtičnice multimedijske opreme)  v obstoječe kamnite zidove kazemat, dim 20x10x10cm . Odvoz ruševin v trajno deponijo</t>
  </si>
  <si>
    <t>Dolbljenje za vertikalno zidno nišo v stolpu E, za montažo prezračevalnik kanalov in el.vodov dim: 35x130cm, dolž. 600cm. Izvedba  z  zažaganjem  s krožno žago v kamnitem zidu. . Odvoz ruševin v trajno deponijo</t>
  </si>
  <si>
    <t xml:space="preserve"> -mikroarmiran beton, C20/25, deb. 6,8cm, 
  fino zaglajen, rahlo brušen, mikroarmatura: 
  PP vlakna,vsebnost: 0.95kg/m3
  npr.: FIBRILs F120 ali enakovredno
- ločilni sloj: PE folija 0,2cm
-toplotna izolacija:
  ekspandirani polistiren, deb.. 8.0 cm,  [λD = max.0.034 W/(m.K),σ10%def.= 200 kPa], npr.: FRAGMAT EPS 200 ali enakovredno</t>
  </si>
  <si>
    <t xml:space="preserve"> -mikroarmiran beton, C20/25, deb. 6,8cm, 
  fino zaglajen, rahlo brušen, mikroarmatura: 
  PP vlakna,vsebnost: 0.95kg/m3
  npr.: FIBRILs F120 ali enakovredno
- ločilni sloj: PE folija 0,2cm
-toplotna izolacija:
  ekspandirani polistiren, deb.. 6.0 cm,  [λD = max.0.034 W/(m.K),σ10%def.= 200 kPa], npr.: FRAGMAT EPS 200 ali enakovredno</t>
  </si>
  <si>
    <t xml:space="preserve"> -mikroarmiran beton, C20/25, deb. 3,0cm, 
  fino zaglajen, mikroarmatura: 
  PP vlakna,vsebnost: 0.95kg/m3
  npr.: FIBRILs F120 ali enakovredno
- ločilni sloj: PP filc min. 200 g/m²</t>
  </si>
  <si>
    <t>Obdelava nastopne ploskve stopnic v ledenico z teracerskim brušenjem, po navodilih arhitekta. Stopnice širine 25cm</t>
  </si>
  <si>
    <t xml:space="preserve">Obdelava obstoječih predhodno podbetoniranih sten, izvedba  z brušenjem in finim štokanjem, po navodilih arhitekta. Po izvrešenem štokanju zaščita z mat prozornim premazom za beton.  Obračun po m2 razvite površine štokanja. Količina je ocenjena. </t>
  </si>
  <si>
    <t xml:space="preserve">Očiščenje obstoječih kamnitih sten in obokanih stropov z odstranitvijo odvečne malte, pranjem s pritiskom, ponovnim fugiranjem na poškodovanih mestih ter izvedbo stabilizacijskega premaza . Preizkusna izvedba pod nadzorom projektanta - obvezno upoštevati navodila projektanta. </t>
  </si>
  <si>
    <t>Dostava, postavitve, vzdrževanje in odstranitev delovnega odra za potrebe izvedbe vseh del na stenah in obokih, vključno restavratorska obnova ometov oboka na 373,00. Obračun po m3 volumna postvaljenega odra</t>
  </si>
  <si>
    <r>
      <t>Sestava tlaka</t>
    </r>
    <r>
      <rPr>
        <b/>
        <sz val="10"/>
        <rFont val="Arial Narrow"/>
        <family val="2"/>
        <charset val="238"/>
      </rPr>
      <t xml:space="preserve"> K -  kazamate </t>
    </r>
    <r>
      <rPr>
        <sz val="10"/>
        <rFont val="Arial Narrow"/>
        <family val="2"/>
        <charset val="238"/>
      </rPr>
      <t>:</t>
    </r>
  </si>
  <si>
    <r>
      <t>Sestava tlaka</t>
    </r>
    <r>
      <rPr>
        <b/>
        <sz val="10"/>
        <rFont val="Arial Narrow"/>
        <family val="2"/>
        <charset val="238"/>
      </rPr>
      <t xml:space="preserve"> Ko, Kok -  kazamate - oder </t>
    </r>
    <r>
      <rPr>
        <sz val="10"/>
        <rFont val="Arial Narrow"/>
        <family val="2"/>
        <charset val="238"/>
      </rPr>
      <t>:</t>
    </r>
  </si>
  <si>
    <r>
      <t xml:space="preserve">Sestava tlaka </t>
    </r>
    <r>
      <rPr>
        <b/>
        <sz val="10"/>
        <rFont val="Arial Narrow"/>
        <family val="2"/>
        <charset val="238"/>
      </rPr>
      <t xml:space="preserve">v območju  fiksne lamele v tlaku </t>
    </r>
    <r>
      <rPr>
        <sz val="10"/>
        <rFont val="Arial Narrow"/>
        <family val="2"/>
        <charset val="238"/>
      </rPr>
      <t>:</t>
    </r>
  </si>
  <si>
    <t>Zidarska dela - Trakt E</t>
  </si>
  <si>
    <t>32.</t>
  </si>
  <si>
    <t>33.</t>
  </si>
  <si>
    <t>34.</t>
  </si>
  <si>
    <t>35.</t>
  </si>
  <si>
    <t>36.</t>
  </si>
  <si>
    <t>37.</t>
  </si>
  <si>
    <t>38.</t>
  </si>
  <si>
    <t>39.</t>
  </si>
  <si>
    <t>40.</t>
  </si>
  <si>
    <t>41.</t>
  </si>
  <si>
    <t>42.</t>
  </si>
  <si>
    <t>43.</t>
  </si>
  <si>
    <t>44.</t>
  </si>
  <si>
    <t>45.</t>
  </si>
  <si>
    <t>46.</t>
  </si>
  <si>
    <t>47.</t>
  </si>
  <si>
    <t xml:space="preserve"> -krilo montirano med izdelano oblogo iz Jekorja - ni predmet te postavke</t>
  </si>
  <si>
    <t xml:space="preserve">  -krilo izdelano kot dvojna  obloga iz CORTEN pločevine deb. 2,5mm, vmes vgrajeno kaljeno steklo float, deb.10mm, med pločevinama in steklom  distančniki podložke debeline 30mm   ter vijačeno z INOX vijaki IMBUS M10 (skupaj 66 parov/krilo)</t>
  </si>
  <si>
    <t xml:space="preserve"> -v pločevino v rastru 159x195mm izdelane luknje fi 20mm, kjer bodo v tem rastru  imbus vijaki z vgreznjeno glavo, morajo biti luknje prirejene vgreznjeni  glavi vijaka - konično brušene povezovalni INOX  IMBUS vijaki s poglobljeno glavo M 10, pa imajo na obeh straneh vtopljeno glavo. Med ploćevino in steklom so distančne podložke ki omogočijo dvojno vijačenje v kratko navojno cev v luknjah ki so namenjene spajanju treh plasti. - podobno kot standardna grajska vrata, in hkrati omogoča pranje stekla.</t>
  </si>
  <si>
    <t xml:space="preserve"> V pločevino lasersko zarezani  4 ročaji  v obliki Ljubljanskega - grajskega zmaja po detajlu, izrez se odkrivi iz ravnine pločevine  po valju in deluje kot kljuka, zadaj na notranji strani obvezno privariti ojačitev  in jo skozi za ta namen izdelano luknjo v steklu povezati z ročajem na drugi strani , zatični vijak 6mm-  skupaj 4 kos izrezov zmaja. Obe krili imata na notranji strani dodan po en "rigel" , ki ima v kamnito stopnico vgrajeno pušo, rigel je vstavljen v cev, ki ima ob strani utor za zaklep v zaprtem iin odprtem stanju.
Spodaj pri krilu med jekor pločevina vgrajen lesen moral 30/80mm </t>
  </si>
  <si>
    <t>Vratni krili sta zgoraj in spodaj vpeti preko puš v izdelano Jekor oblogo. Odpiranje 180° izdelati po dogovoru s projektantom.  Tesnenje z izdelanim podbojem.</t>
  </si>
  <si>
    <t>Obračun po kompletno izdelanih in montiranih vratih</t>
  </si>
  <si>
    <t>Celotna stena je narisne dimenzije 6120x4220mm, na višino 2200mm je stena ločne oblike po obstoječem oboku. Stena izdelana iz elementov:</t>
  </si>
  <si>
    <t>stabilizatorji stene iz Jekor ploščatih profilov 120/8mm, dolžine cca 4300mm (prilagojeno oboku),  vpeto spodaj v tlak in zgoraj v obok ter jekleni nosilec</t>
  </si>
  <si>
    <t>nosilec iz Jekor profilov   I120/160/10mm, dolžine cca 6150mm, vpet bočno v obstoječe stene</t>
  </si>
  <si>
    <t>izvedba  zarezanih utorov o obstoječe stene in oboke, globine do 5cm, širine do 20mm</t>
  </si>
  <si>
    <t xml:space="preserve">fiksna zasteklitev iz kaljenega in lepljenega  stekla deb.6+6mm,  oblikovano po profilaciji stene in oboka, montaža s kitanjem v obodne stene in stabilizatorje preko zatičev fi 5mm: </t>
  </si>
  <si>
    <t xml:space="preserve"> - steklo dim. cca 220x220cm</t>
  </si>
  <si>
    <t xml:space="preserve"> - steklo dim. cca 310x183cm, ločno oblikovano po oboku</t>
  </si>
  <si>
    <t>avtomatska dvokrilna drsna vrata dim. 2x90/220cm, kompletno pogoni (Slim sistem), vodila, varnostni elementi, tesnila, montaža na izdelano jekleno konstrukcijo, zasteklitev krila kaljeno steklo 10mm</t>
  </si>
  <si>
    <t>V6 in V5  Izdelava, dobava in montaža kovinskih prašnobarvanih požarnoodpornih enokrilnih vrat z objemnim podbojem, dim. 100x 210 cm in  90x 200cm,  požarna odpornost EI30. Kompletno z vsem potrebnim okovjem.</t>
  </si>
  <si>
    <t>Čiščenje in popravilo  obstoječih okvirjev in kril kaznilniškega okna ,  z očiščenjem ter izdelavo zaščitnega premaza. Obračun po m1 obdelanega profila</t>
  </si>
  <si>
    <t>Obnova obstoječih kovinskih rešetk kaznilniških oken , z očiščenjem podlage, antikorozijsko zaščito in finalnim premazom z barvo po navodilih projektanta. Obračun po m2  narisne površine</t>
  </si>
  <si>
    <t>Obnova obstoječih  jekor stebrov v dvoriščnem nivoju trakta D  in zaščitni mat premaz ter izvedba poliuretanskega hidro-izolacijskega  premaza spodaj ob stiku s tlemi do višine 25cm , z očiščenjem podlage. Obračun po m2 razvite površine obnovljene površine.</t>
  </si>
  <si>
    <t>Izdelava, dobava in montaža zaključnega robnega kanala na stiku med zidovi in novim tlakom, izdelano iz jekor profila 70/20mm, zažagano in vgrajeno v obstoječi zid. Izvedba po detajlu.</t>
  </si>
  <si>
    <t>Izdelava, dobava in montaža  ograje ob stopnicah St1. Ograja narejena iz ročaja 40/40/3mm, razvite dolžine 3,0m, siderna plošča. Obdelava vroče cinkano.  Obračun po kos</t>
  </si>
  <si>
    <t>Izdelava, dobava in montaža  ograje ob rampi dostop do Muzeja lutk. Ograja izdelana  kot linjsko vpeta steklena ograja, iz elemntov:</t>
  </si>
  <si>
    <t xml:space="preserve"> -jekor profil za vpetje stekla, U 200/35/4mm, sidran v AB ploščo</t>
  </si>
  <si>
    <t xml:space="preserve"> - steklena ograja iz kaljenega in lepljenega stekla deb.2x10mm, višine 125cm, robovi brušeni</t>
  </si>
  <si>
    <t>Obračun po m1 izdelane ograje</t>
  </si>
  <si>
    <t>Izdelava, dobava in montaža  zapore stranice obokov dvoriščni nivo vzdolž zunanje stene po vertikali, izvedeno  ekspandirano mrežo v FE profilih, obdelava AK zaščiteno in finalno barvano črno , kompletno s podkonstrukcijo, skrito pritrjevanje. Vključno s potrebnim vpasovanjem v oboke. Dolžina obloge cca 600cm, višina prilagoje  obokom 110 - 45cm.</t>
  </si>
  <si>
    <t>Izdelava, dobava in montaža  zapore  stropa pri obokih  dvoriščni nivo vzdolž zunanje stene p, izvedeno s Trespa ploščami antracit barve, kompletno s podkonstrukcijo, skrito pritrjevanje. Obloga dolžine cca 600cm, širine 80cm</t>
  </si>
  <si>
    <t>Izdelava protiprašnega premaza tlakov in stopnic,  premaz na osnovi epoxidne smole kot npr. Herpelin 114 ali enakovredno, s pripravo podlage z obrušenjem ter izdelavo predpremaza. Obračun po m2 razvite površine premaza. Tlak Dk in stopnice St2,3, nova in obstoječa kineta.</t>
  </si>
  <si>
    <t>Dobava in polaganje talne obloge iz keramičnih plošč , protidrsnost R9,  dimenzija 40x40cm, vrsta in tekstura ploščic po izboru projektanta, s polaganjem v  cement-akrilatno lepilo, fugiranjem in obstensko obrobo</t>
  </si>
  <si>
    <t>tlak Dk</t>
  </si>
  <si>
    <t>obloga stopnic St1, prereza cca 16/30cm, vključno  vogalnik na stopnici</t>
  </si>
  <si>
    <t>Dobava in polaganje talne obloge iz naravnega kamna, granit po izboru projektanta,  debeline 3cm,  dimenzija, vrsta in tekstura plošč kot obstoječi tlaki na gradu - iz pasov širine 13,26,39 cm (najširših je 50%),  Tlak D1  ter rampa proti obstoječem zunanjem tlaku, Površina kamna jedkana.</t>
  </si>
  <si>
    <t>kamnita obloga s polaganjem v  cement-akrilatno lepilo</t>
  </si>
  <si>
    <t>kamnita obloga D2,(enkih dimenzij plošč,kot zgoraj)  s slojem za klasično vgraditev tlaka:   polimeriziran beton -zemeljsko vlažen deb.4.8 cm,  zmrzlinsko obstojen,dobavljen kot sistemska
 namenska suha mešanica z dodajanjem vode,  razred izpostavljenosti XF3 in XF4,   tlačna trdnost razreda C50/60,  npr.: Mapestone TFB 60 ali enakovredno</t>
  </si>
  <si>
    <t>Izdelava, dobava in montaža betonskih prefabrikat oblog stopnic Sst4 - stopnice v kleti (povezava strojnica kazamate), izdelani po posebnem načrtu v obliki   črke »L« (čelo + nastopna ploskev),  lepljeni tankolepilno ns cement-akrilatnim lepilom na betonsko podlago. Struktura peska, finalna obdelava po izboru projektanta.</t>
  </si>
  <si>
    <t>Stopnice L prereza 30x14cm, dolžine 90cm.</t>
  </si>
  <si>
    <t>Impregnacija vidnih skalnih površin z penetracijskim mat prozornim zaščitnim premazom.</t>
  </si>
  <si>
    <t>Vrata dvokrilna, dim. 1800x2500mm:</t>
  </si>
  <si>
    <r>
      <t xml:space="preserve">Izdelava, dobava in montaža vrat v kazamate, vrata z oznako </t>
    </r>
    <r>
      <rPr>
        <b/>
        <sz val="10"/>
        <rFont val="Arial Narrow"/>
        <family val="2"/>
        <charset val="238"/>
      </rPr>
      <t>V2,</t>
    </r>
    <r>
      <rPr>
        <sz val="10"/>
        <rFont val="Arial Narrow"/>
        <family val="2"/>
        <charset val="238"/>
      </rPr>
      <t xml:space="preserve">  izvedeno po detajlih arhitekta. Kompletno sve potrebno delo, vezni, spojni in tesnilni material, vsa potrebna vpasovanja vključno z izdelavo vseh šablon, vsi zaključki in finalne obdelave.</t>
    </r>
  </si>
  <si>
    <r>
      <t>Izdelava, dobava  in montaža obloge špalete pri vratih</t>
    </r>
    <r>
      <rPr>
        <b/>
        <sz val="10"/>
        <rFont val="Arial Narrow"/>
        <family val="2"/>
        <charset val="238"/>
      </rPr>
      <t xml:space="preserve"> V2,</t>
    </r>
    <r>
      <rPr>
        <sz val="10"/>
        <rFont val="Arial Narrow"/>
        <family val="2"/>
        <charset val="238"/>
      </rPr>
      <t xml:space="preserve"> izdelano po detajlu. Obloga izdelana iz zgibane in zvarjene Jekor pločevine deb. 8mm, sestavljeno iz ravnih  ploskev in M zgibane pločevine. Obračun po m2 razvite površine izvedene obloge špalete, vključno s pritrdilnim materialom ter elementi za vgradnjo vratnih kril. </t>
    </r>
  </si>
  <si>
    <r>
      <t xml:space="preserve">Izvedba kompletne zasteklitve vetrolova z vgrajenimi dvokrilnimi avtomatskimi vrati, z oznako </t>
    </r>
    <r>
      <rPr>
        <b/>
        <sz val="10"/>
        <rFont val="Arial Narrow"/>
        <family val="2"/>
        <charset val="238"/>
      </rPr>
      <t>V3</t>
    </r>
    <r>
      <rPr>
        <sz val="10"/>
        <rFont val="Arial Narrow"/>
        <family val="2"/>
        <charset val="238"/>
      </rPr>
      <t>. Izvedba po detajlnem načrtu, z vsme potrebnim vpasovanjem v obstoječe stene in oboke.</t>
    </r>
  </si>
  <si>
    <t>OBRTNIŠKA DELA . TRAKT E</t>
  </si>
  <si>
    <t>OBRTNIŠKA DELA - TRAKT D - STROJNICA</t>
  </si>
  <si>
    <t>Glede na skalnati teren, na obliko in obremenjenost obstoječih skalnatih tal, je pri odstranitvi in razširitvi skal nujno  upoštevati naslednje:</t>
  </si>
  <si>
    <t>-	 Sekati in žagati skalnati teren brez vibracij in dinamičnih vplivov tako, da se preprečijo vplivi na deformacije in drsenje skal, na katerih ležijo zunanje in notranje nosilne kamnite stene objekta LG. To je najpomembnejši del posega od katerega je odvisna poglobitev in razširitev novih prostorov,</t>
  </si>
  <si>
    <t>-	 Sekati in žagati skalnati teren brez vibracij in dinamičnih vplivov tako, da se preprečijo vplivi na deformacije in drsenje skal, na katerih ležijo zunanje in notranje nosilne kamnite stene objekta LG. To je najpomembnejši del posega, od katerega je odvisna poglobitev in razširitev novih prostorov.</t>
  </si>
  <si>
    <t xml:space="preserve"> -	 Obstoječi a.b. hodnik je potrebno obdržati in nove razširitve (spodnja a.b. plošča, a.b. stene in zgornja a.b. plošča) je potrebno izvajati v kampadah (intervalih) v prečni smeri (med zunanjo in notranjo kamnito nosilno steno), v širini do B= 2,0 m, navpično na zunanjo in notranjo kamnito nosilno steno. Tako se ustvari a.b. okvir (škatla), ki varuje skale, na katerih sta temeljena zunanja in notranja nosilna kamnita stena. Armatura se sidra v vzdolžni smeri hodnikov v širini 50 cm.</t>
  </si>
  <si>
    <t xml:space="preserve"> -	 Od uspešnega intervalnega sekanja kamnitih skal je odvisna hitra in varna izvedba hodnikov tega dela objekta,</t>
  </si>
  <si>
    <t xml:space="preserve"> -	 Od uspešnega intervalnega sekanja kamnitih skal je odvisna hitra in varna izvedba hodnikov tega dela objekta.</t>
  </si>
  <si>
    <t xml:space="preserve"> -	 a.b. konstrukcija tega dela je enostavna in se sproti povezuje z obstoječo a.b. konstrukcijo, vendar pod pogojem, da so nove a.b. stene ob »odsekanih« skalah pravilno armirane in sidrane v temeljne plošče,</t>
  </si>
  <si>
    <t xml:space="preserve"> -	 Po dokončanju nove a.b. »škatle« je potrebno zasipati kontakt nove a.b. stene in obstoječe sekane skale ali pa izvajati a.b. stene z enostranski opažem ob sekanih skalah na drugi strani.</t>
  </si>
  <si>
    <t xml:space="preserve"> - Pri sekanju skal je potrebno spremljati smer skladov skal in njihov vpliv na nove a.b. stene.</t>
  </si>
  <si>
    <t>Nakladanje in transport izkopanega materiala  na lokacijo v gradu na razdaljo do 20m, vključno z zvračanjem,  planiranjem in utrjevanjem</t>
  </si>
  <si>
    <t>Nakladanje, izvoz iz objekta, nakladanje na kamion in odvoz materiala v trajno deponijo, s plačilom vseh stroškov</t>
  </si>
  <si>
    <t>Rušenje obstoječih armiranobetonskih konstrukcij - plošče in nosilci v območju strojnice. Rušenje betonov se izvaja z razrezom betona na kose ustreznih dimenzij s krožno žago, iznosom iz objketa, nakladanjem in odvozom v trajno deponijo, s plačilom vseh stroškov deponiranja.</t>
  </si>
  <si>
    <t>rušenje kamnitega rezanega zidu z ročnim udarnim kladivom</t>
  </si>
  <si>
    <t xml:space="preserve">Dobava in vgrajevanje armiranega  betona  C 30/37, v konstrukcije:,                                         </t>
  </si>
  <si>
    <t xml:space="preserve"> - betonske stene Z1, deb.20-30cm</t>
  </si>
  <si>
    <t xml:space="preserve"> - betonske stene Z2, deb.25cm</t>
  </si>
  <si>
    <t>Izdelava, dobava in montaža prefabriciranega pokrova odprtine za montažo klima naprave v stropni plošči, pokrov dim. 150x150 cm, deb.12 cm</t>
  </si>
  <si>
    <t xml:space="preserve">Dobava in vgrajevanje nearmiranega betona C 12/15, podložni beton deb. 10-15 cm - prilagojeno odkopanemu terenu                                 </t>
  </si>
  <si>
    <t xml:space="preserve">Dobava in vgrajevanje armiranega betona C 30/37, v konstrukcije:,                                         </t>
  </si>
  <si>
    <t xml:space="preserve"> - talna plošča jaška hidravlike, deb.30cm</t>
  </si>
  <si>
    <t xml:space="preserve"> - stene  jaška hidravlike, deb.25cm</t>
  </si>
  <si>
    <t xml:space="preserve"> - dno in stene kinete, deb.15cm</t>
  </si>
  <si>
    <t xml:space="preserve"> - talna plošča deb.20cm, površina zaglajena, ravnost 9 mm/letev 4m</t>
  </si>
  <si>
    <t xml:space="preserve"> - stebri</t>
  </si>
  <si>
    <t xml:space="preserve"> - plošča deb. 20cm, na koti 372, 62 vključno nosilec</t>
  </si>
  <si>
    <t xml:space="preserve"> - beton stopnic St4, in stopnice v ledenico</t>
  </si>
  <si>
    <t xml:space="preserve"> - podbetoniranje obstoječih zidov, izvdeba po kampadah, beton z dodatkom za ekspandiranje</t>
  </si>
  <si>
    <t>Izvedba cementnega torkret betona preko obstoječega vertikalnega odkopa skale, obrizg deb. 5-10 cm, vključno z vgradnjo armaturne mreže Q-226 in sidranjem 4 kos/m2. Izvedba po potrebi, obračun po m2 narisne površine izvedenega torkreta. Količina ocenjena.</t>
  </si>
  <si>
    <t>Izdelava, dobava in vgradnja armature različnih prerezov, armatura B 500 B (palice in mreže), količina ocenjena  130 kg/m3 betona</t>
  </si>
  <si>
    <t xml:space="preserve">Dobava in vgrajevanje nearmiranega betona C 12/15, podložni beton deb. 08 -10 cm - prilagojeno odkopanemu terenu                                 </t>
  </si>
  <si>
    <t xml:space="preserve"> - plošča deb. 20 cm, na koti 373,00, vključno nosilec, plošča v naklonu</t>
  </si>
  <si>
    <t xml:space="preserve"> - stena in plošča rampe dostopa do muzeja lutk, deb. 15 cm</t>
  </si>
  <si>
    <t xml:space="preserve"> - betonske stene Z1, deb.20-30 cm</t>
  </si>
  <si>
    <t xml:space="preserve"> - betonske stene Z2, deb.25 cm</t>
  </si>
  <si>
    <t xml:space="preserve"> - talna plošča deb.20cm, površina zaglajena, plošča v naklonu na cca koti 373,00</t>
  </si>
  <si>
    <t>Izdelava, dobava in vgradnja armature različnih prerezov, armatura B500B (palice in mreže), količina ocenjena  130 kg/m3 betona</t>
  </si>
  <si>
    <t>Izdelava enostranskega opaža čelnih vertikalnih ploskev stopnic, opaž višine do 20 cm</t>
  </si>
  <si>
    <t>Izdelava enostranskega opaža AB sten, s podpiranjem do višine 3 m - stene Z1. Opaž za beton VB 2.</t>
  </si>
  <si>
    <t>Izdelava opaža AB nosilca v plošči, s podpiranjem do višine 3 m.</t>
  </si>
  <si>
    <t>Izdelava robnega opaža stene in plošče rampe za dostop do Muzeja lutk, s podpiranjem do višine 1 m.</t>
  </si>
  <si>
    <t>Izdelava robu medetažne plošče za izvedbo vgradnje prefabricirane plošče, opaž z zobom za ležišče plošče, višine 20 cm</t>
  </si>
  <si>
    <t>Izdelava enostranskega opaža podbetoniranja obstoječih zidov, opaž višine do 1 m. Izvedba po kampadah.</t>
  </si>
  <si>
    <t>Izdelava dvostranskega opaža pasovnih temeljev in parapetnih zidov na plošči,  s podpiranjem do višine 1 m</t>
  </si>
  <si>
    <t>Izdelava opaža točkovnih temeljev podpor dvižnih ploščadi, višine do 1,0 m</t>
  </si>
  <si>
    <t>Izdelava dvostranskega opaža AB sten, s podpiranjem do višine 4 m - stene Z2. Opaž za beton VB 2.</t>
  </si>
  <si>
    <t>Izdelava opaža AB stebrov, s podpiranjem do višine 4 m - stene Z2. Opaž za beton VB 2.</t>
  </si>
  <si>
    <t>Izdelava  opaža AB plošče, s podpiranjem do višine 4 m.</t>
  </si>
  <si>
    <t>Izdelava razgibanega opaža AB nosilca na spoju z dvižno ploščadjo, s podpiranjem do višine 4 m.</t>
  </si>
  <si>
    <t>Dobava in polaganje HDPE čepaste folije z lepljenimi preklopi,  v sestvai stene Z1, kot npr.: TEFOND Plus ali enakovredno. Folija pribita s posebnimi elementi v izravnalni beton varovalne stene. Čepasta profilacija folije je obrnjena proti torkretu za doseganje ustreznega dreniranja vode in hkrati za spojenost z betonom kletne stene.
Folija je vgrajena pred betoniranjem podložnega betona temeljne plošče zato,  da površina dreniranja ob steni ni prekinjena!</t>
  </si>
  <si>
    <t>Izvedba vgradnje sider za sidranje novih in obstoječih konstrukcij, sidra RA fi 16 mm, dložine do 80 cm, vključno izvrtina globine do 30 cm ter sidranje z siderno maso. Količina je ocenjena</t>
  </si>
  <si>
    <t>Pozidava - krpanje (zelo previdno in pod nadzorom arhitekta in pooblaščenega restavratorja oz. konzervatorja ZVKDS) raznih odprtin in zaključkov v obstoječih zidovih, s kamnom v naravni strukturi obstoječih sten, kompletno z obdelavo kamna in finalnim fugiranjem. Pri zidanju se uporabi večinsko material iz gradbiščne deponije. Izvedba po navodilu projektanta.</t>
  </si>
  <si>
    <t>Žaganje  obstoječega AB zidu deb. 20 cm - vhod v strojnico. Izvede se rezanje vertikalno, vključno z izvedbo ojačitve s karbonskimi trakovi.</t>
  </si>
  <si>
    <t>Izdelava armiranobetonskega jaška za zunanji izpust zraka, z vsemi potrebnimi deli in materialom. Jašek dim. 80x160x110 cm, deb. betonov 20 cm, kompletno:</t>
  </si>
  <si>
    <t>Izvedba preboja med steno kazamete - trakt D, odprtina dim. 65x25x70 cm, v obstoječem kamnitem zidu. Preboj se izvede z vrtanjem s kronksim svetrom ter  prilagoditvijo odprtine z  ročnim električnim dletom ali sodobneje. Odvoz ruševin v trajno deponijo</t>
  </si>
  <si>
    <t>Izvedba vrtanje za poševne luknje v kamniti zid, izvrtina  fi 3 cm za električno kable (med svetilkami in transformatorji) – iz gornjega obrambnega hodnika preko zida kazemat. Dolžina cca 60-70 cm</t>
  </si>
  <si>
    <t>Dobava in polaganje hidroizolacije tlakov  D1, izdelano s  polimer-bitumensko  enoslojno (aPP) izolacijo,   po zahtevah SIST DIN 18195 (del. 4),   temp.obstojnost od -20°C do +140°C,  po standardih: EN 1109, EN 1110,   npr.: Phoenix FC 4 mm ali enakovredno, vključno  hladni bitumenski premaz 0.3kg/m2</t>
  </si>
  <si>
    <t>Kompletna izdelava plavajočih podov vključno z mikroarmaturo iz PP vlaken 0,95kg/m3,  z izdelavo dilatacij ob zidovih in s polaganjem toplotne izolacije - po sestavah. Obračun v m2:</t>
  </si>
  <si>
    <t xml:space="preserve"> - mikroarmiran beton, C20/25, deb. 7,3cm, 
  fino zaglajen, mikroarmatura: 
  PP vlakna,vsebnost: 0.95kg/m3
  npr.: FIBRILs F120 ali enakovredno
-  ločilni sloj: PE folija 0,2cm
- toplotna izolacija:
  ekspandirani polistiren, deb.. 8.0 cm,  [λD = max.0.034 W/(m.K),σ10%def.= 200 kPa], npr.: FRAGMAT EPS 200 ali enakovredno</t>
  </si>
  <si>
    <t xml:space="preserve"> - mikroarmiran beton, C20/25, deb. 5,0cm, 
  fino zaglajen, mikroarmatura: 
  PP vlakna,vsebnost: 0.95kg/m3
  npr.: FIBRILs F120 ali enakovredno
- ločilni sloj: PE folija 0,2cm
- toplotna izolacija:
  ekstrudirani polistiren,SIST EN 13164, deb.12.0 cm,  [λD = max.0.038 W/(m.K),σ10%def.=300kPa],   npr.: Fragmat XPS 300-L ali enakovredno   plošče v enem sloju s stopničastimi preklopi,   prosto položene na podlago</t>
  </si>
  <si>
    <t>INTERNA KANALIZACIJA</t>
  </si>
  <si>
    <t xml:space="preserve">Zarisovanje osi kanalizacije z oznako </t>
  </si>
  <si>
    <t>revizijskih jaškov in določitev globin</t>
  </si>
  <si>
    <t xml:space="preserve">Odstranjevanje dela obstoječe meteorne </t>
  </si>
  <si>
    <t>kanalizacije in ponovna izvedba s PVC cevmi in</t>
  </si>
  <si>
    <t>ustreznimi fazonskimi kosi, stiki zatesnjeni z</t>
  </si>
  <si>
    <t>gumi tesnili in izdelavo betonske posteljice</t>
  </si>
  <si>
    <t>in polno obbetoniranje z betonom C 16/20</t>
  </si>
  <si>
    <t>PVC 75/SN4</t>
  </si>
  <si>
    <t>PVC 110/SN4</t>
  </si>
  <si>
    <t>Dobava in vgradnja talnega sifona s stranskimm</t>
  </si>
  <si>
    <t>iztokom in vsemi pomožnimi deli</t>
  </si>
  <si>
    <t>Pregled in čiščenje kanalizacije po</t>
  </si>
  <si>
    <t>končanih delih</t>
  </si>
  <si>
    <t>54.</t>
  </si>
  <si>
    <t>55.</t>
  </si>
  <si>
    <t>56.</t>
  </si>
  <si>
    <t>57.</t>
  </si>
  <si>
    <t>Interna kanalizacija</t>
  </si>
  <si>
    <t>SKUPAJ INTERNA KANALIZACIJA</t>
  </si>
  <si>
    <t>G 11/21</t>
  </si>
  <si>
    <t>JEnergo, Domžale - 06/2021</t>
  </si>
  <si>
    <t>Kanalizacija</t>
  </si>
  <si>
    <t>1341/N-21</t>
  </si>
  <si>
    <t>Niko Nosan, Ljubljana - 06/2021</t>
  </si>
  <si>
    <t>Tehnološka oprema</t>
  </si>
  <si>
    <t>Lesnina OK in Strojna fakulteta Ljubljana - 06/2021</t>
  </si>
  <si>
    <t>Vsa hrupna dela na objektu se morajo izvajati izven odpiralnega časa Gradu. Načeloma ponoči ali po poprejšnjem dogovoru.</t>
  </si>
  <si>
    <t>SPLOŠNO, OPOMBE ter DRUGA POJASNILA, POGOJI in ZAHTEVE</t>
  </si>
  <si>
    <t>Glavni nosilec stranske ploščadi (teža 6.000 kg, 2 kos) je sestavljen iz 8 segmentov (slika P9.1), ki so medsebojno zvijačeni s pomočjo prirobičnih vijačnih spojev. Segmenti imajo škatlasti prerez 600 x 600 mm (slika P4.1). Večinoma so enaki. Posebni segmenti so: začetni segment z vpetjem v podporo A (slika P4.2), segment s pritrditvijo dvižnega droga (z vgrajenim vrtiščem droga v točki B na sliki P10.1 in izrezom v spodnji pasnici) in končni segment (z elementi za sidranje ploščadi v obeh gornjih legah (podpora G na sliki P10.1)). Material: splošno konstrukcjsko jeklo S235JR, Cinkano, prašno barvano in montirano.</t>
  </si>
  <si>
    <t>Glavni nosilec srednje ploščadi (teža 6.000 kg, 2 kos) je sestavljen iz 8 segmentov (slika P9.1), ki so medsebojno zvijačeni s pomočjo prirobičnih vijačnih spojev. Segmenti imajo škatlasti prerez 600 x 600 mm (slika P4.1). Večinoma so enaki. Posebni segmenti so: začetni segment z vpetjem v podporo A (slika P4.2), segment s pritrditvijo dvižnega droga (z vgrajenim vrtiščem droga v točki B na sliki P10.1 in izrezom v spodnji pasnici) in končni segment (z elementi za sidranje ploščadi v obeh gornjih legah (podpora G na sliki P10.1)). Material: splošno konstrukcjsko jeklo S235JR, Cinkano, prašno barvano in montirano. Posebnost glavnega nosilca srednje ploščadi so vodila za voziček samopostavljivih dostopnih stopnic (slika 53.5) ter spremenjeni pritrdilni elementi na delu, kjer se na srednji ploščadi nahajajo samopostavljive stopnice (slike P3.1 do P3.5). Nekoliko se razlikuje tudi končni segment (npr. v izvedbi vodila za horizontalno vodenje ploščadi po ločnem vodilu na stebru).</t>
  </si>
  <si>
    <t>Amfiteatrske stopnice srednje ploščadi /teža 48,35 kg, 15 kos). Zanje velja enak opis kot za amfiteaterske stopnice stranske ploščadi s to razliko, da je njihova nominalna širina 1400 mm. Za natančne dimenzije posameznih pohodnih plošč glej sliko P8.1.</t>
  </si>
  <si>
    <t>Amfiteatrske stopnice stranske ploščadi (teža 70,83 kg, 44  kos). Všteti so fiksni in pomični jekleni deli, brez lesenih pohodnih plošč in njihovih alu okvirjev. Ti deli so npr.: prečna cev dolžine 2,2 m (material: jeklo S355JR), glej sliko P9.6; držalo prečne cevi (2 x na eno cev), glej sliko P9.6 in P9.7; ogledalo stopnice (slika P9.7); jeklen rob stopnice, na katerega je stopnica privijačena; 2 nosilca amfiteaterskih stopnic (slika P9.8) novilon in ostali manjši deli. Amfiteatrske stopnice stranskih ploščadi imajo nominalno širino 2200 mm. Za natančne dimenzije posameznih pohodnih plošč glej sliko P8.1.</t>
  </si>
  <si>
    <t>Dostopno stopnišče srednje ploščadi. Všteti so fiksni in pomični jekleni deli, brez lesenih pohodnih plošč in njihovih alu okvirjev. Gre za dvojni paralelogramski mehanizem, ki ob nagibanju glavnih ram  avtomatsko tvori stopnišče z 2-krat po 9 stopnicami in vmestnim podestom, ki je zahtevan zaradi varnosti. Od podesta naprej se stopnice nahajajo na dodatnih ramah. Glavna rama skupaj z vzporednim vlečnim drogom in navpičnimi nosilci zgornjega sklopa stopnic tvori prvi paralelogram, dodatna rama skupaj z vzporednim drogom in navpičnimi nosilci spodnjega sklopa stopnic pa tvorijo drugi paralelogram. Glej slike P3.2 do P3.4. Kompleksnost mehanizma stopnic je dodatno povečana zaradi zahteve, da po 3 stopnice lahko tvorijo tudi amfiteatersko ploščad, kot je prikazano na sliki P6.3 in dodatno pojasnjeno na sliki P6.4. Ista zahteva, v povezavi z zahtevo po varnostnem podestu vodi k potrebi po četrtem paralelogramskem mehanizmu, ki omogoča tvorjenje amfiteatrskih stopnic v eni ravnini navkljub vmesnemu podestu (glej prilogo 11).</t>
  </si>
  <si>
    <t>Podpora A (teža 400 kg, 3 kos). Za lokacijo in umestitev podpore glej sliki P10.1 in P5.2, za izgled podpornega nosilca pa sliko P5.1.</t>
  </si>
  <si>
    <t>Podpora F (teža 100 kg, 3 kos). Za lokacijo podpore glej sliki P10.1. To je preprosta jeklena podpora v obliki podstavka višine okoli 100 mm, na katerega naleže konec glavnega nosilca, ko je nagibna ploščad v vodoravnem položaju. Podpora mora biti nekaj širša od glavnega nosilca in naj ima na robovih vodila za zagotovitev ustrezne lege glavnega nosilca na njej. Podpora naj ima naležne površine opremljene z ustreznim materialom, ki preprečuje kovinski kontakt med nosilcem in podporo.</t>
  </si>
  <si>
    <t>Podpora E (teža 150 kg, 3 kos).  Za lokacijo podpore glej sliki P10.1. To je preprosta jeklena podpora v obliki podstavka višine okoli 100 mm, na katerega naleže konec glavnega nosilca, ko je nagibna ploščad v vodoravnem položaju. Podpora mora biti nekaj širša od glavnega nosilca in naj ima na robovih vodila za zagotovitev ustrezne lege glavnega nosilca na njej. Podpora naj ima naležne površine opremljene z ustreznim materialom, ki preprečuje kovinski kontakt med nosilcem in podporo. Podpora se nahaja na sredini nosilca in nosi večino teže ploščadi in morebitnega tovora na njej.</t>
  </si>
  <si>
    <t>Podpora G (teža 90 kg, 3 kos). Za lokacijo podpore glej sliki P10.1. To je  podpora v obliki velikih jeklenih ušes, v katere se sidra nagibna ploščad ob pristanku v položaju klančina ali amfiteater. Glej slike P6.1, P6.2 ter P6.8 do P6.10.</t>
  </si>
  <si>
    <t>Podpora GII (teža 120 kg, 1 kos). Za lokacijo podpore glej sliki P10.1. To je  podpora v obliki velikih jeklenih ušes, v katere se sidra nagibna ploščad ob pristanku v položaju klančina ali amfiteater. Glej slike P6.1, P6.2 ter P6.8 do P6.10. Poleg tega so nameščena še dodatna ušesa za sidranje dostopnih stopnic, kadar le te obratujejo.</t>
  </si>
  <si>
    <t>Podpora J (1 kos) - lovilnik dostopnih stopnic. Za lokacijo podpore glej sliki P10.1. To je podpora, ki služi postavljanju stopnic. Njen izgled in delovanje sta prikazana na slikah P6.5 do P6.7.</t>
  </si>
  <si>
    <t>Podpora D - vpetje hidravličnega valja (teža 150 kg, 3 kos). Za lokacijo podpore glej sliko P10.1. Osnovna oblika in funkcija podpore je razvidna iz slik P9.1 do P9.3.</t>
  </si>
  <si>
    <r>
      <t>Podpora CC</t>
    </r>
    <r>
      <rPr>
        <sz val="10"/>
        <color theme="1"/>
        <rFont val="Calibri"/>
        <family val="2"/>
        <charset val="238"/>
      </rPr>
      <t>´</t>
    </r>
    <r>
      <rPr>
        <sz val="12"/>
        <color theme="1"/>
        <rFont val="Arial Narrow"/>
        <family val="2"/>
        <charset val="238"/>
      </rPr>
      <t xml:space="preserve"> -</t>
    </r>
    <r>
      <rPr>
        <sz val="10"/>
        <color theme="1"/>
        <rFont val="Arial Narrow"/>
        <family val="2"/>
        <charset val="238"/>
      </rPr>
      <t xml:space="preserve"> spodnje vodilo dvižnega droga - (teža 750 kg, 3 kos). Za lokacijo podpore glej sliko P10.1. Osnovna oblika in funkcija podpore je razvidna iz slike P12.1 in bededila v prilogi 12.</t>
    </r>
  </si>
  <si>
    <t>Steber dviga (teža 200 kg, 3 kos). Steber je sestavljen iz dveh teleskopskih delov, vretena, matice vretena, elektromotornega gonila vretena in para jeklenih koles. Glej tudi sliko P12.2.</t>
  </si>
  <si>
    <t>Zgornje vpetje stebra dviga (teža 100 kg, 3 kos). To je struktura reber znotraj glavnega nosilca, ki omogočajo vrtljivo vpetje dvižnega droga. Poleg tega sta upoštevana tudi sornika, ki omogočata rotacijo.</t>
  </si>
  <si>
    <t>NAGIBNA TLA - OSTALO</t>
  </si>
  <si>
    <t>Vreteno z matico (3 kosi)</t>
  </si>
  <si>
    <t>Plinska vzmet s krogeljnima vzvodoma</t>
  </si>
  <si>
    <t>Kovinski drsni ležaji</t>
  </si>
  <si>
    <t>Aksialni ležaj vretena</t>
  </si>
  <si>
    <t>Novilon - oilon za ležaje, podstavke in podpore</t>
  </si>
  <si>
    <t>NAGIBNA TLA - OSTALO    SKUPAJ:</t>
  </si>
  <si>
    <t>Glavnik, trije pari v skupni dolžini 6,00 m. Pokrivajo horizontalne premike nagibnih ploščadi v podpori A vsled rotacije med dvigovanjem in spuščanjem ploščadi. Izdelano iz jekla S355JR debeline 15 mm. Glej slike P8.1, P8.3, P8.4, P7.1 in P7.2.</t>
  </si>
  <si>
    <t>Linearno vodilo vozička stopnic</t>
  </si>
  <si>
    <t>Voziček dostopnih stopnic je element, ki se lahko pomika vzdolž glavnega nosilca in na katerega so pritrjeni spodnji konci ram stopnic ter mehanizem za avtomatsko nagibanje pohodnih plošč stopnic.</t>
  </si>
  <si>
    <t>Podkonstrukcija zgoraj omenjenih premostitvenih ploščadi se izdela po postavitvi nagibnih tal glede na realno situacijo.</t>
  </si>
  <si>
    <t>Pohodne ploščadi po slikah P8.1 in P8.2 ter 3 dodatne ploščadi za premostitev prostora med nagibnimi ploščadmi in servisno površino/dvigalom (ena dimenzij 400 x 1400 in dve dimenziji 400 x 2188) so obravanavane v razdelku 3. ODERSKI PODESTI Z NASTAVLJIVO VIŠINO.</t>
  </si>
  <si>
    <t>OPOMBE</t>
  </si>
  <si>
    <t>Vsi jekleni deli nagibnih tal so vroče cinkani in prašno barvani z mat črno barvo po predhodni potrditvi projektanta. Prečne cevi in glavniki so iz jekla S355JR, preostali deli pa iz jekla S235JR.</t>
  </si>
  <si>
    <t>Delavniška dokumentacija Tehnološke opreme mora vsebovati vse detajle in potrebne izračune dinamične in statične stabilnosti glede na splošno zakonodajo tovrstnih konstrukcij s posebnim poudarkom na izračune in dimenzioniranje v skladu s predpisi in direktivami, ki določajo varno rabo tribun in podobnih konstrukcij, ki morajo v obliki certifikatov in potrdil ter prikazanih izračunov (s celotno postopkovnostjo verificiranih izdelovalcev) rezultirati v dokumentaciji za varno rabo in zanesljivost objekta.</t>
  </si>
  <si>
    <t>Izdelava protiprašnega premaza tlakov in stopnic, premaz na osnovi epoxidne smole kot npr. Herpelin 114 ali enakovredno, s pripravo podlage z obrušenjem ter izdelavo predpremaza. Obračun po m2 razvite površine premaza</t>
  </si>
  <si>
    <t>Dobava in polaganje lesenega tlaka iz lamel deb. 2,5cm, lepljene na podlago s PUR lepilom za parket, material, širina lamel in tekstura po izboru arhitekta</t>
  </si>
  <si>
    <t>Segmenti izdelani iz Inox ploščatega železa, satinirana obdelava, teža ograje do 30 kg/m2. Vključno vgradnja sidrišč ograje v  konstrukcijo ploščadi.</t>
  </si>
  <si>
    <t>segment podest, dolžine 108 cm, višine 110 cm</t>
  </si>
  <si>
    <t>segment ob stopnjah, dolžine 90 cm, višine 110 cm</t>
  </si>
  <si>
    <t>demontažne plošče pri omarah in vratih v servisni hodnik, dim. 440x45 cm</t>
  </si>
  <si>
    <t>sklopna premostitev pri dvigalu invalidi, dim. 85x140 cm</t>
  </si>
  <si>
    <t>Izdelava plošč za premostitev nad nivojem betonskega tlaka ter nivojem dvigala oz.  konstrukciji dvižnih naprav, izdelano iz Jekor pločevine deb. 6 mm, ojačano z jekor profili. Kompletno s potrebnim okovjem. Izdelava po detajlih projektanta.</t>
  </si>
  <si>
    <t>Izdelava pokrovov za vtičnice multimedijske opreme, izdelano iz INOX pločevine, peskano, vključno z okvirjem. Pokrovi dim. Cca 20x10 cm (prilagojeno odprtinam).</t>
  </si>
  <si>
    <t>Izdelava, dobava in montaža  dvigalne invalidske ploščadi tipa Caster:
-diemnzija 140x135 cm
-višina dviga 345 cm
-vrata v vogalnih stranicah
-na nivoju +372,65 steklena ograja višine 110 cm, po treh straneh, vgrajeno na INOX stebričke
-na nivoju 369,20 steklena stena dim. INOX okvirju
-kompletno pogoni, varnostni elementi, upravljanje, zaključna obdelava, vse po detajlih arhitekta</t>
  </si>
  <si>
    <t>sidranje z diwidag sidri fi 16 mm, vključno vrtanje in kemično sidranje</t>
  </si>
  <si>
    <t>Izvedba ojačitve skalnega stropa v ledenici,  nad vstopnimi stopnicami. Izvedba  s torkretom in jekor oblogo ter z dywidag  sidri navzgor in ob stranicah. Celotni poseg statično oceniti in definirati po meritvah z georadarjem. Količine so ocenjene:</t>
  </si>
  <si>
    <t>jekor obloga deb. 6 mm, sidrano z IMBUS vijaku RF, po m2 razvite površine</t>
  </si>
  <si>
    <t>izdelava cementnega torkreta deb. 5-10 cm, vključno vgradnja armirne mreže in sidranje</t>
  </si>
  <si>
    <t>Izdelava, dobava in montaža  stebra iz FE profilov 180/120/10 mm, višine 4000 mm, vključno siderna plošča zgoraj in spodaj, fiksirano z ustreznimi vijaki po načrtu. Obdelava AK zaščiteno in finalno barvano.  Obračun po kos</t>
  </si>
  <si>
    <t xml:space="preserve">INOX  pletenice ∅ 3 mm, z integrali za montažo </t>
  </si>
  <si>
    <t>Izdelava, dobava in montaža  kompletnega zunanjega stopnišča na Bastijo. Podest in stopnice so iz jekor pločevine deb. 4 mm. Podest ima oporni okvir iz jekor profilov, ki se navezuje na podporno škatlasto konstrukcijo stopniščne rame z 9 stopnicami. Zgibana stopniščna rama konzolno presega podporo( 40cm). Podest in nastopne ploskve so obložene z lesenimi lamelami iz protidrsnega eksotičnega lesa deb 30mm. Ograja ima stojke iz zagibane jekor pločevine v obliki črke V in jeklenih pletenic in zgoraj leseno držalo za roke</t>
  </si>
  <si>
    <t>Izdelava, dobava in montaža novih masivnih kamnitih stopnic dostopa na balkon. Stopnice si izdelanega iz naravnega kamna granit,  po izboru projektanta.</t>
  </si>
  <si>
    <t>Čiščenje in popravilo obstoječih okvirjev in kril kaznilniškega okna dim. 170x140 cm, vključno križ,  z očiščenjem ter izdelavo zaščitnega premaza</t>
  </si>
  <si>
    <t>Lesena vhodna vrata svetle mere: širine 162 cm, višine 325 cm, šiljaste oblike, izdelano iz masivnega dvoslojnega lesa debeline 32 mm. Na zunanji strani so deske iz smreke širine 13 cm in so položene horizontalno,  na notranji strani pa so jesenove deske položene vertikalno. Sloja sta med seboj mozničena in lepljena.  Vključno podboj.</t>
  </si>
  <si>
    <t>Nepredvideni stroški (5%) in</t>
  </si>
  <si>
    <t>drobni montažni material, čiščenje, … skupaj</t>
  </si>
  <si>
    <t xml:space="preserve">Dobava pohodnih plošč nagibnih tal z aluminijastim okvirjem in lesenim polnilom. Aluminijasti okvirji pohodnih plošč so predvideni v podobni oz. enaki izvedbi kot odrski podesti z nastavljivo višino. Aluminijasti okvirji morajo imeti (kjer je potrebno zaradi velikosti plošč) dodano tudi sredinsko ojačitveno cev. Pohodne plošče morajo imeti nastavke za pritrditev ograje in za ročno dvigovanje (glej slike P8.1 in P8.2); 
Dimenzije in količina:
2188 x 948 mm - 44 kos
1400 x 948 mm - 16 kos
1400 x 312 mm - 18 kos
1400 x 680* mm - 1 kos 
1400 x 400* mm - 1 kos**
2188 x 400* mm - 2 kos**
* ... dolžina ploščadi glede na dejansko situacijo po vgradnji in postavitvi preostalih delov nagibnih tal
** ... plošče za premostitev prostora med nagibnimi tlemi in servisno površino/dvigalom naj imajo  nastavke za pritrditev ograje v vseh štirih vogalih.
** ... jeklena podkonstrukcija treh plošč za premostitev prostora med nagibnimi tlemi in servisno površino/dvigalom (izdela se jo po postavitvi nagibnih tal glede na realno situacijo). </t>
  </si>
  <si>
    <t>ODRSKI PODESTI Z NASTAVLJIVO VIŠINO IN POHODNE PLOŠČE NAGIBNIH TAL SKUPAJ</t>
  </si>
  <si>
    <t>Motorno gonilo vretena s frekvenčnim pretvornikom</t>
  </si>
  <si>
    <t>Hidravlični agregat 7,5 kW, 16 l/min, 180 bar (črpalka, el. motor, varnostni ventil)</t>
  </si>
  <si>
    <t>Elektro vezava, kabli, dobava in montaža končnih stikal, preizkus delovanja, priprava na potrdilo o ustreznosti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</si>
</sst>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0\ &quot;€&quot;"/>
    <numFmt numFmtId="166" formatCode="#,##0.00\ &quot;SIT&quot;;\-#,##0.00\ &quot;SIT&quot;"/>
    <numFmt numFmtId="167" formatCode="_ * #,##0.00_-\ _S_L_T_ ;_ * #,##0.00\-\ _S_L_T_ ;_ * &quot;-&quot;??_-\ _S_L_T_ ;_ @_ "/>
    <numFmt numFmtId="168" formatCode="#&quot;.&quot;"/>
    <numFmt numFmtId="169" formatCode="#,##0.00\ [$€-1]"/>
    <numFmt numFmtId="170" formatCode="_-* #,##0.00\ _S_I_T_-;\-* #,##0.00\ _S_I_T_-;_-* &quot;-&quot;??\ _S_I_T_-;_-@_-"/>
    <numFmt numFmtId="171" formatCode="#,##0.00_ ;[Red]\-#,##0.00\ "/>
  </numFmts>
  <fonts count="47" x14ac:knownFonts="1">
    <font>
      <sz val="11"/>
      <color theme="1"/>
      <name val="Calibri"/>
      <family val="2"/>
      <charset val="238"/>
      <scheme val="minor"/>
    </font>
    <font>
      <sz val="11"/>
      <color theme="1"/>
      <name val="Calibri"/>
      <family val="2"/>
      <charset val="238"/>
      <scheme val="minor"/>
    </font>
    <font>
      <sz val="10"/>
      <name val="Arial"/>
      <family val="2"/>
    </font>
    <font>
      <sz val="11"/>
      <name val="Arial Narrow"/>
      <family val="2"/>
      <charset val="238"/>
    </font>
    <font>
      <b/>
      <sz val="11"/>
      <name val="Arial Narrow"/>
      <family val="2"/>
      <charset val="238"/>
    </font>
    <font>
      <sz val="10"/>
      <name val="Arial Narrow"/>
      <family val="2"/>
      <charset val="238"/>
    </font>
    <font>
      <b/>
      <sz val="14"/>
      <name val="Arial Narrow"/>
      <family val="2"/>
      <charset val="238"/>
    </font>
    <font>
      <b/>
      <sz val="10"/>
      <name val="Arial Narrow"/>
      <family val="2"/>
      <charset val="238"/>
    </font>
    <font>
      <sz val="10"/>
      <name val="Arial CE"/>
      <charset val="238"/>
    </font>
    <font>
      <sz val="10"/>
      <name val="Helv"/>
    </font>
    <font>
      <b/>
      <sz val="10"/>
      <color indexed="48"/>
      <name val="Arial Narrow"/>
      <family val="2"/>
      <charset val="238"/>
    </font>
    <font>
      <sz val="10"/>
      <color indexed="48"/>
      <name val="Arial Narrow"/>
      <family val="2"/>
      <charset val="238"/>
    </font>
    <font>
      <u/>
      <sz val="10"/>
      <color indexed="48"/>
      <name val="Arial Narrow"/>
      <family val="2"/>
      <charset val="238"/>
    </font>
    <font>
      <sz val="10"/>
      <name val="Arial"/>
      <family val="2"/>
      <charset val="238"/>
    </font>
    <font>
      <sz val="11"/>
      <name val="Times New Roman CE"/>
      <charset val="238"/>
    </font>
    <font>
      <sz val="10"/>
      <color indexed="10"/>
      <name val="Arial Narrow"/>
      <family val="2"/>
      <charset val="238"/>
    </font>
    <font>
      <b/>
      <sz val="12"/>
      <name val="Arial Narrow"/>
      <family val="2"/>
      <charset val="238"/>
    </font>
    <font>
      <b/>
      <sz val="10"/>
      <color indexed="10"/>
      <name val="Arial Narrow"/>
      <family val="2"/>
      <charset val="238"/>
    </font>
    <font>
      <i/>
      <sz val="10"/>
      <name val="Arial Narrow"/>
      <family val="2"/>
      <charset val="238"/>
    </font>
    <font>
      <u/>
      <sz val="10"/>
      <name val="Arial Narrow"/>
      <family val="2"/>
      <charset val="238"/>
    </font>
    <font>
      <sz val="11"/>
      <color theme="1"/>
      <name val="Arial Narrow"/>
      <family val="2"/>
      <charset val="238"/>
    </font>
    <font>
      <sz val="10"/>
      <color theme="1"/>
      <name val="Arial"/>
      <family val="2"/>
      <charset val="238"/>
    </font>
    <font>
      <b/>
      <sz val="10"/>
      <color rgb="FF41A6B1"/>
      <name val="Tahoma"/>
      <family val="2"/>
      <charset val="238"/>
    </font>
    <font>
      <sz val="10"/>
      <name val="Tahoma"/>
      <family val="2"/>
      <charset val="238"/>
    </font>
    <font>
      <sz val="10"/>
      <color indexed="8"/>
      <name val="Arial Narrow"/>
      <family val="2"/>
      <charset val="238"/>
    </font>
    <font>
      <sz val="10"/>
      <color theme="1"/>
      <name val="Arial Narrow"/>
      <family val="2"/>
      <charset val="238"/>
    </font>
    <font>
      <sz val="10"/>
      <color rgb="FF000000"/>
      <name val="Arial Narrow"/>
      <family val="2"/>
      <charset val="238"/>
    </font>
    <font>
      <sz val="10"/>
      <color theme="1"/>
      <name val="Calibri"/>
      <family val="2"/>
      <charset val="238"/>
    </font>
    <font>
      <b/>
      <sz val="10"/>
      <color theme="1"/>
      <name val="Arial Narrow"/>
      <family val="2"/>
      <charset val="238"/>
    </font>
    <font>
      <sz val="12"/>
      <color theme="1"/>
      <name val="Arial Narrow"/>
      <family val="2"/>
      <charset val="238"/>
    </font>
    <font>
      <sz val="8"/>
      <name val="Arial Narrow"/>
      <family val="2"/>
      <charset val="238"/>
    </font>
    <font>
      <vertAlign val="superscript"/>
      <sz val="10"/>
      <name val="Arial Narrow"/>
      <family val="2"/>
      <charset val="238"/>
    </font>
    <font>
      <b/>
      <sz val="10"/>
      <color indexed="8"/>
      <name val="Arial Narrow"/>
      <family val="2"/>
      <charset val="238"/>
    </font>
    <font>
      <b/>
      <sz val="10"/>
      <color rgb="FF000000"/>
      <name val="Arial Narrow"/>
      <family val="2"/>
      <charset val="238"/>
    </font>
    <font>
      <sz val="14"/>
      <name val="Arial Narrow"/>
      <family val="2"/>
      <charset val="238"/>
    </font>
    <font>
      <sz val="8"/>
      <name val="Calibri"/>
      <family val="2"/>
      <charset val="238"/>
      <scheme val="minor"/>
    </font>
    <font>
      <sz val="14"/>
      <color indexed="10"/>
      <name val="Arial Narrow"/>
      <family val="2"/>
      <charset val="238"/>
    </font>
    <font>
      <sz val="14"/>
      <color theme="1"/>
      <name val="Arial Narrow"/>
      <family val="2"/>
      <charset val="238"/>
    </font>
    <font>
      <sz val="11"/>
      <color indexed="8"/>
      <name val="Calibri"/>
      <family val="2"/>
    </font>
    <font>
      <sz val="10"/>
      <name val="Arial CE"/>
    </font>
    <font>
      <sz val="12"/>
      <name val="Arial Narrow"/>
      <family val="2"/>
      <charset val="238"/>
    </font>
    <font>
      <sz val="10"/>
      <name val="Calibri"/>
      <family val="2"/>
      <charset val="238"/>
    </font>
    <font>
      <sz val="18"/>
      <name val="Arial Narrow"/>
      <family val="2"/>
      <charset val="238"/>
    </font>
    <font>
      <sz val="10"/>
      <color theme="3" tint="0.39997558519241921"/>
      <name val="Arial Narrow"/>
      <family val="2"/>
      <charset val="238"/>
    </font>
    <font>
      <sz val="11"/>
      <color indexed="10"/>
      <name val="Arial Narrow"/>
      <family val="2"/>
      <charset val="238"/>
    </font>
    <font>
      <u/>
      <sz val="11"/>
      <name val="Arial Narrow"/>
      <family val="2"/>
      <charset val="238"/>
    </font>
    <font>
      <sz val="10"/>
      <color rgb="FFFF0000"/>
      <name val="Arial Narrow"/>
      <family val="2"/>
      <charset val="23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0">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diagonal/>
    </border>
    <border>
      <left/>
      <right/>
      <top/>
      <bottom style="double">
        <color indexed="64"/>
      </bottom>
      <diagonal/>
    </border>
    <border>
      <left/>
      <right/>
      <top style="thin">
        <color indexed="64"/>
      </top>
      <bottom style="thin">
        <color indexed="64"/>
      </bottom>
      <diagonal/>
    </border>
  </borders>
  <cellStyleXfs count="23">
    <xf numFmtId="0" fontId="0" fillId="0" borderId="0"/>
    <xf numFmtId="0" fontId="2" fillId="0" borderId="0"/>
    <xf numFmtId="167" fontId="2" fillId="0" borderId="0" applyFont="0" applyFill="0" applyBorder="0" applyAlignment="0" applyProtection="0"/>
    <xf numFmtId="0" fontId="8" fillId="0" borderId="0"/>
    <xf numFmtId="1" fontId="9" fillId="0" borderId="0"/>
    <xf numFmtId="0" fontId="13" fillId="0" borderId="0"/>
    <xf numFmtId="0" fontId="14" fillId="0" borderId="0"/>
    <xf numFmtId="49" fontId="22" fillId="0" borderId="0" applyNumberFormat="0" applyAlignment="0">
      <alignment vertical="top"/>
    </xf>
    <xf numFmtId="0" fontId="13" fillId="0" borderId="0"/>
    <xf numFmtId="0" fontId="13" fillId="0" borderId="0"/>
    <xf numFmtId="4" fontId="23" fillId="2" borderId="5">
      <alignment horizontal="right" readingOrder="1"/>
      <protection locked="0"/>
    </xf>
    <xf numFmtId="0" fontId="2"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164" fontId="38" fillId="0" borderId="0" applyFont="0" applyFill="0" applyBorder="0" applyAlignment="0" applyProtection="0"/>
    <xf numFmtId="170" fontId="39" fillId="0" borderId="0" applyFont="0" applyFill="0" applyBorder="0" applyAlignment="0" applyProtection="0"/>
  </cellStyleXfs>
  <cellXfs count="615">
    <xf numFmtId="0" fontId="0" fillId="0" borderId="0" xfId="0"/>
    <xf numFmtId="0" fontId="3" fillId="0" borderId="0" xfId="1" applyFont="1" applyAlignment="1">
      <alignment horizontal="center"/>
    </xf>
    <xf numFmtId="0" fontId="3" fillId="0" borderId="0" xfId="1" quotePrefix="1" applyFont="1" applyAlignment="1">
      <alignment horizontal="left" vertical="top"/>
    </xf>
    <xf numFmtId="0" fontId="4" fillId="0" borderId="0" xfId="1" applyFont="1"/>
    <xf numFmtId="4" fontId="3" fillId="0" borderId="0" xfId="1" applyNumberFormat="1" applyFont="1" applyAlignment="1">
      <alignment horizontal="center"/>
    </xf>
    <xf numFmtId="0" fontId="3" fillId="0" borderId="0" xfId="1" applyFont="1"/>
    <xf numFmtId="0" fontId="5" fillId="0" borderId="0" xfId="1" applyFont="1" applyAlignment="1">
      <alignment horizontal="center"/>
    </xf>
    <xf numFmtId="0" fontId="5" fillId="0" borderId="0" xfId="1" applyFont="1"/>
    <xf numFmtId="0" fontId="5" fillId="0" borderId="0" xfId="1" applyFont="1" applyAlignment="1">
      <alignment horizontal="left"/>
    </xf>
    <xf numFmtId="0" fontId="5" fillId="0" borderId="0" xfId="1" applyFont="1" applyAlignment="1">
      <alignment horizontal="right"/>
    </xf>
    <xf numFmtId="165" fontId="5" fillId="0" borderId="0" xfId="1" applyNumberFormat="1" applyFont="1" applyAlignment="1">
      <alignment horizontal="center"/>
    </xf>
    <xf numFmtId="4" fontId="5" fillId="0" borderId="0" xfId="1" applyNumberFormat="1" applyFont="1" applyAlignment="1">
      <alignment horizontal="center"/>
    </xf>
    <xf numFmtId="0" fontId="6" fillId="0" borderId="0" xfId="1" applyFont="1"/>
    <xf numFmtId="0" fontId="7" fillId="0" borderId="1" xfId="1" applyFont="1" applyBorder="1" applyAlignment="1">
      <alignment horizontal="center"/>
    </xf>
    <xf numFmtId="0" fontId="3" fillId="0" borderId="1" xfId="1" quotePrefix="1" applyFont="1" applyBorder="1" applyAlignment="1">
      <alignment horizontal="left"/>
    </xf>
    <xf numFmtId="0" fontId="3" fillId="0" borderId="1" xfId="1" applyFont="1" applyBorder="1"/>
    <xf numFmtId="49" fontId="3" fillId="0" borderId="1" xfId="1" applyNumberFormat="1" applyFont="1" applyBorder="1"/>
    <xf numFmtId="0" fontId="7" fillId="0" borderId="1" xfId="1" applyFont="1" applyBorder="1"/>
    <xf numFmtId="0" fontId="7" fillId="0" borderId="1" xfId="1" applyFont="1" applyBorder="1" applyAlignment="1">
      <alignment horizontal="left"/>
    </xf>
    <xf numFmtId="0" fontId="7" fillId="0" borderId="1" xfId="1" applyFont="1" applyBorder="1" applyAlignment="1">
      <alignment horizontal="right"/>
    </xf>
    <xf numFmtId="165" fontId="7" fillId="0" borderId="1" xfId="1" applyNumberFormat="1" applyFont="1" applyBorder="1" applyAlignment="1">
      <alignment horizontal="center"/>
    </xf>
    <xf numFmtId="4" fontId="7" fillId="0" borderId="1" xfId="1" applyNumberFormat="1" applyFont="1" applyBorder="1" applyAlignment="1">
      <alignment horizontal="center"/>
    </xf>
    <xf numFmtId="0" fontId="7" fillId="0" borderId="0" xfId="1" applyFont="1"/>
    <xf numFmtId="0" fontId="7" fillId="0" borderId="0" xfId="1" applyFont="1" applyAlignment="1">
      <alignment horizontal="right"/>
    </xf>
    <xf numFmtId="0" fontId="7" fillId="0" borderId="0" xfId="1" applyFont="1" applyAlignment="1">
      <alignment horizontal="center"/>
    </xf>
    <xf numFmtId="0" fontId="3" fillId="0" borderId="0" xfId="1" quotePrefix="1" applyFont="1" applyAlignment="1">
      <alignment horizontal="left"/>
    </xf>
    <xf numFmtId="0" fontId="7" fillId="0" borderId="0" xfId="1" applyFont="1" applyAlignment="1">
      <alignment horizontal="left"/>
    </xf>
    <xf numFmtId="0" fontId="3" fillId="0" borderId="0" xfId="1" applyFont="1" applyAlignment="1">
      <alignment horizontal="center" vertical="top"/>
    </xf>
    <xf numFmtId="0" fontId="3" fillId="0" borderId="0" xfId="1" applyFont="1" applyAlignment="1">
      <alignment vertical="top"/>
    </xf>
    <xf numFmtId="0" fontId="3" fillId="0" borderId="0" xfId="1" applyFont="1" applyAlignment="1">
      <alignment horizontal="right" vertical="top"/>
    </xf>
    <xf numFmtId="17" fontId="3" fillId="0" borderId="0" xfId="1" applyNumberFormat="1" applyFont="1" applyAlignment="1">
      <alignment vertical="top"/>
    </xf>
    <xf numFmtId="0" fontId="3" fillId="0" borderId="0" xfId="1" applyFont="1" applyAlignment="1">
      <alignment horizontal="left" vertical="top"/>
    </xf>
    <xf numFmtId="165" fontId="3" fillId="0" borderId="0" xfId="1" applyNumberFormat="1" applyFont="1" applyAlignment="1">
      <alignment horizontal="center" vertical="top"/>
    </xf>
    <xf numFmtId="4" fontId="3" fillId="0" borderId="0" xfId="1" applyNumberFormat="1" applyFont="1" applyAlignment="1">
      <alignment horizontal="center" vertical="top"/>
    </xf>
    <xf numFmtId="0" fontId="5" fillId="0" borderId="1" xfId="1" applyFont="1" applyBorder="1" applyAlignment="1">
      <alignment horizontal="center"/>
    </xf>
    <xf numFmtId="0" fontId="5" fillId="0" borderId="1" xfId="1" quotePrefix="1" applyFont="1" applyBorder="1" applyAlignment="1">
      <alignment horizontal="left"/>
    </xf>
    <xf numFmtId="0" fontId="5" fillId="0" borderId="1" xfId="1" applyFont="1" applyBorder="1"/>
    <xf numFmtId="0" fontId="5" fillId="0" borderId="1" xfId="1" applyFont="1" applyBorder="1" applyAlignment="1">
      <alignment horizontal="left"/>
    </xf>
    <xf numFmtId="0" fontId="5" fillId="0" borderId="1" xfId="1" applyFont="1" applyBorder="1" applyAlignment="1">
      <alignment horizontal="right"/>
    </xf>
    <xf numFmtId="165" fontId="5" fillId="0" borderId="1" xfId="1" applyNumberFormat="1" applyFont="1" applyBorder="1" applyAlignment="1">
      <alignment horizontal="center"/>
    </xf>
    <xf numFmtId="4" fontId="5" fillId="0" borderId="1" xfId="1" applyNumberFormat="1" applyFont="1" applyBorder="1" applyAlignment="1">
      <alignment horizontal="center"/>
    </xf>
    <xf numFmtId="0" fontId="5" fillId="0" borderId="0" xfId="1" quotePrefix="1" applyFont="1" applyAlignment="1">
      <alignment horizontal="left"/>
    </xf>
    <xf numFmtId="165" fontId="5" fillId="0" borderId="0" xfId="1" applyNumberFormat="1" applyFont="1" applyAlignment="1">
      <alignment horizontal="right" vertical="center"/>
    </xf>
    <xf numFmtId="4" fontId="5" fillId="0" borderId="0" xfId="1" applyNumberFormat="1" applyFont="1" applyAlignment="1">
      <alignment horizontal="right" vertical="center"/>
    </xf>
    <xf numFmtId="0" fontId="4" fillId="0" borderId="0" xfId="1" applyFont="1" applyAlignment="1">
      <alignment horizontal="center"/>
    </xf>
    <xf numFmtId="0" fontId="4" fillId="0" borderId="0" xfId="1" applyFont="1" applyAlignment="1">
      <alignment horizontal="left"/>
    </xf>
    <xf numFmtId="0" fontId="4" fillId="0" borderId="0" xfId="1" applyFont="1" applyAlignment="1">
      <alignment horizontal="right"/>
    </xf>
    <xf numFmtId="165" fontId="3" fillId="0" borderId="0" xfId="1" applyNumberFormat="1" applyFont="1" applyAlignment="1">
      <alignment horizontal="right" vertical="center"/>
    </xf>
    <xf numFmtId="4" fontId="3" fillId="0" borderId="0" xfId="1" applyNumberFormat="1" applyFont="1" applyAlignment="1">
      <alignment horizontal="right" vertical="center"/>
    </xf>
    <xf numFmtId="0" fontId="3" fillId="0" borderId="2" xfId="1" applyFont="1" applyBorder="1" applyAlignment="1">
      <alignment horizontal="center"/>
    </xf>
    <xf numFmtId="0" fontId="3" fillId="0" borderId="2" xfId="1" applyFont="1" applyBorder="1"/>
    <xf numFmtId="0" fontId="4" fillId="0" borderId="0" xfId="1" quotePrefix="1" applyFont="1" applyAlignment="1">
      <alignment horizontal="left"/>
    </xf>
    <xf numFmtId="166" fontId="3" fillId="0" borderId="0" xfId="1" applyNumberFormat="1" applyFont="1" applyAlignment="1">
      <alignment horizontal="right" vertical="center"/>
    </xf>
    <xf numFmtId="165" fontId="3" fillId="0" borderId="0" xfId="1" applyNumberFormat="1" applyFont="1"/>
    <xf numFmtId="4" fontId="3" fillId="0" borderId="0" xfId="1" applyNumberFormat="1" applyFont="1"/>
    <xf numFmtId="0" fontId="3" fillId="0" borderId="0" xfId="1" applyFont="1" applyAlignment="1">
      <alignment horizontal="left" vertical="center"/>
    </xf>
    <xf numFmtId="0" fontId="3" fillId="0" borderId="0" xfId="1" applyFont="1" applyAlignment="1">
      <alignment horizontal="right" vertical="center"/>
    </xf>
    <xf numFmtId="165" fontId="3" fillId="0" borderId="0" xfId="1" applyNumberFormat="1" applyFont="1" applyAlignment="1">
      <alignment vertical="center"/>
    </xf>
    <xf numFmtId="4" fontId="3" fillId="0" borderId="0" xfId="1" applyNumberFormat="1" applyFont="1" applyAlignment="1">
      <alignment vertical="center"/>
    </xf>
    <xf numFmtId="0" fontId="3" fillId="0" borderId="0" xfId="1" applyFont="1" applyAlignment="1">
      <alignment vertical="center"/>
    </xf>
    <xf numFmtId="0" fontId="5" fillId="0" borderId="0" xfId="1" applyFont="1" applyAlignment="1">
      <alignment horizontal="left" vertical="center"/>
    </xf>
    <xf numFmtId="166" fontId="5" fillId="0" borderId="0" xfId="1" applyNumberFormat="1" applyFont="1" applyAlignment="1">
      <alignment horizontal="right" vertical="center"/>
    </xf>
    <xf numFmtId="0" fontId="5" fillId="0" borderId="0" xfId="1" applyFont="1" applyAlignment="1">
      <alignment horizontal="right" vertical="center"/>
    </xf>
    <xf numFmtId="165" fontId="5" fillId="0" borderId="0" xfId="1" applyNumberFormat="1" applyFont="1" applyAlignment="1">
      <alignment vertical="center"/>
    </xf>
    <xf numFmtId="4" fontId="5" fillId="0" borderId="0" xfId="1" applyNumberFormat="1" applyFont="1" applyAlignment="1">
      <alignment vertical="center"/>
    </xf>
    <xf numFmtId="0" fontId="5" fillId="0" borderId="0" xfId="1" applyFont="1" applyAlignment="1">
      <alignment vertical="center"/>
    </xf>
    <xf numFmtId="0" fontId="7" fillId="0" borderId="2" xfId="1" applyFont="1" applyBorder="1" applyAlignment="1">
      <alignment horizontal="center"/>
    </xf>
    <xf numFmtId="0" fontId="5" fillId="0" borderId="2" xfId="1" applyFont="1" applyBorder="1" applyAlignment="1">
      <alignment vertical="center"/>
    </xf>
    <xf numFmtId="167" fontId="5" fillId="0" borderId="0" xfId="2" applyFont="1" applyBorder="1" applyAlignment="1">
      <alignment horizontal="right" vertical="center"/>
    </xf>
    <xf numFmtId="165" fontId="5" fillId="0" borderId="0" xfId="1" applyNumberFormat="1" applyFont="1"/>
    <xf numFmtId="4" fontId="5" fillId="0" borderId="0" xfId="1" applyNumberFormat="1" applyFont="1"/>
    <xf numFmtId="0" fontId="6" fillId="0" borderId="0" xfId="1" applyFont="1" applyAlignment="1">
      <alignment horizontal="left" vertical="top"/>
    </xf>
    <xf numFmtId="4" fontId="5" fillId="0" borderId="0" xfId="1" applyNumberFormat="1" applyFont="1" applyAlignment="1">
      <alignment horizontal="left"/>
    </xf>
    <xf numFmtId="49" fontId="5" fillId="0" borderId="0" xfId="3" applyNumberFormat="1" applyFont="1" applyAlignment="1">
      <alignment horizontal="center"/>
    </xf>
    <xf numFmtId="0" fontId="6" fillId="0" borderId="0" xfId="3" applyFont="1" applyAlignment="1">
      <alignment wrapText="1"/>
    </xf>
    <xf numFmtId="0" fontId="5" fillId="0" borderId="0" xfId="3" applyFont="1" applyAlignment="1">
      <alignment horizontal="left"/>
    </xf>
    <xf numFmtId="4" fontId="5" fillId="0" borderId="0" xfId="3" applyNumberFormat="1" applyFont="1" applyAlignment="1">
      <alignment horizontal="right"/>
    </xf>
    <xf numFmtId="4" fontId="5" fillId="0" borderId="0" xfId="3" applyNumberFormat="1" applyFont="1"/>
    <xf numFmtId="0" fontId="5" fillId="0" borderId="0" xfId="3" applyFont="1" applyAlignment="1">
      <alignment horizontal="right"/>
    </xf>
    <xf numFmtId="0" fontId="5" fillId="0" borderId="0" xfId="3" applyFont="1"/>
    <xf numFmtId="49" fontId="5" fillId="0" borderId="0" xfId="3" applyNumberFormat="1" applyFont="1" applyAlignment="1">
      <alignment horizontal="center" vertical="top"/>
    </xf>
    <xf numFmtId="0" fontId="7" fillId="0" borderId="0" xfId="0" applyFont="1" applyAlignment="1">
      <alignment vertical="top" wrapText="1"/>
    </xf>
    <xf numFmtId="0" fontId="5" fillId="0" borderId="0" xfId="0" applyFont="1" applyAlignment="1">
      <alignment vertical="top" wrapText="1"/>
    </xf>
    <xf numFmtId="0" fontId="5" fillId="0" borderId="0" xfId="0" applyFont="1" applyAlignment="1">
      <alignment horizontal="left" vertical="top" wrapText="1"/>
    </xf>
    <xf numFmtId="0" fontId="5" fillId="0" borderId="0" xfId="3" applyFont="1" applyAlignment="1">
      <alignment horizontal="center"/>
    </xf>
    <xf numFmtId="49" fontId="5" fillId="0" borderId="0" xfId="3" applyNumberFormat="1" applyFont="1" applyAlignment="1">
      <alignment horizontal="left" vertical="top"/>
    </xf>
    <xf numFmtId="49" fontId="5" fillId="0" borderId="0" xfId="3" applyNumberFormat="1" applyFont="1" applyAlignment="1">
      <alignment horizontal="left" vertical="top" wrapText="1"/>
    </xf>
    <xf numFmtId="49" fontId="5" fillId="0" borderId="0" xfId="3" quotePrefix="1" applyNumberFormat="1" applyFont="1" applyAlignment="1">
      <alignment horizontal="left" vertical="top"/>
    </xf>
    <xf numFmtId="1" fontId="10" fillId="0" borderId="0" xfId="4" applyFont="1" applyAlignment="1">
      <alignment horizontal="left" vertical="top"/>
    </xf>
    <xf numFmtId="1" fontId="11" fillId="0" borderId="0" xfId="4" applyFont="1" applyAlignment="1">
      <alignment horizontal="left"/>
    </xf>
    <xf numFmtId="4" fontId="11" fillId="0" borderId="0" xfId="4" applyNumberFormat="1" applyFont="1"/>
    <xf numFmtId="4" fontId="11" fillId="0" borderId="0" xfId="4" applyNumberFormat="1" applyFont="1" applyProtection="1">
      <protection locked="0"/>
    </xf>
    <xf numFmtId="0" fontId="11" fillId="0" borderId="0" xfId="0" applyFont="1"/>
    <xf numFmtId="1" fontId="11" fillId="0" borderId="0" xfId="4" applyFont="1" applyAlignment="1">
      <alignment horizontal="left" vertical="top" wrapText="1"/>
    </xf>
    <xf numFmtId="1" fontId="11" fillId="0" borderId="0" xfId="4" applyFont="1" applyAlignment="1">
      <alignment vertical="top"/>
    </xf>
    <xf numFmtId="1" fontId="11" fillId="0" borderId="0" xfId="4" applyFont="1" applyAlignment="1">
      <alignment horizontal="left" vertical="top"/>
    </xf>
    <xf numFmtId="0" fontId="11" fillId="0" borderId="0" xfId="0" applyFont="1" applyAlignment="1">
      <alignment vertical="top"/>
    </xf>
    <xf numFmtId="0" fontId="11" fillId="0" borderId="0" xfId="0" applyFont="1" applyAlignment="1">
      <alignment wrapText="1"/>
    </xf>
    <xf numFmtId="0" fontId="11" fillId="0" borderId="0" xfId="0" applyFont="1" applyAlignment="1">
      <alignment horizontal="left"/>
    </xf>
    <xf numFmtId="4" fontId="10" fillId="0" borderId="0" xfId="4" applyNumberFormat="1" applyFont="1" applyProtection="1">
      <protection locked="0"/>
    </xf>
    <xf numFmtId="0" fontId="11" fillId="0" borderId="0" xfId="0" applyFont="1" applyAlignment="1">
      <alignment horizontal="left" vertical="top" wrapText="1"/>
    </xf>
    <xf numFmtId="0" fontId="12" fillId="0" borderId="0" xfId="0" applyFont="1" applyAlignment="1">
      <alignment wrapText="1"/>
    </xf>
    <xf numFmtId="0" fontId="11" fillId="0" borderId="0" xfId="0" applyFont="1" applyAlignment="1">
      <alignment vertical="top" wrapText="1"/>
    </xf>
    <xf numFmtId="4" fontId="11" fillId="0" borderId="0" xfId="0" applyNumberFormat="1" applyFont="1"/>
    <xf numFmtId="0" fontId="11" fillId="0" borderId="0" xfId="0" applyFont="1" applyAlignment="1">
      <alignment horizontal="left" vertical="top"/>
    </xf>
    <xf numFmtId="49" fontId="11" fillId="0" borderId="0" xfId="0" applyNumberFormat="1" applyFont="1" applyAlignment="1">
      <alignment horizontal="left" vertical="top" wrapText="1"/>
    </xf>
    <xf numFmtId="4" fontId="11" fillId="0" borderId="0" xfId="0" applyNumberFormat="1" applyFont="1" applyProtection="1">
      <protection locked="0"/>
    </xf>
    <xf numFmtId="1" fontId="11" fillId="0" borderId="0" xfId="4" applyFont="1" applyAlignment="1">
      <alignment horizontal="left" wrapText="1"/>
    </xf>
    <xf numFmtId="1" fontId="10" fillId="0" borderId="0" xfId="4" applyFont="1" applyAlignment="1">
      <alignment horizontal="left"/>
    </xf>
    <xf numFmtId="4" fontId="10" fillId="0" borderId="0" xfId="4" applyNumberFormat="1" applyFont="1"/>
    <xf numFmtId="49" fontId="5" fillId="0" borderId="0" xfId="3" quotePrefix="1" applyNumberFormat="1" applyFont="1" applyAlignment="1">
      <alignment horizontal="left" vertical="top" wrapText="1"/>
    </xf>
    <xf numFmtId="49" fontId="7" fillId="0" borderId="0" xfId="3" applyNumberFormat="1" applyFont="1" applyAlignment="1">
      <alignment horizontal="center" vertical="top"/>
    </xf>
    <xf numFmtId="0" fontId="5" fillId="0" borderId="0" xfId="3" applyFont="1" applyAlignment="1">
      <alignment horizontal="left" wrapText="1"/>
    </xf>
    <xf numFmtId="4" fontId="5" fillId="0" borderId="0" xfId="3" applyNumberFormat="1" applyFont="1" applyAlignment="1">
      <alignment vertical="center"/>
    </xf>
    <xf numFmtId="4" fontId="7" fillId="0" borderId="0" xfId="3" applyNumberFormat="1" applyFont="1" applyAlignment="1">
      <alignment horizontal="right"/>
    </xf>
    <xf numFmtId="166" fontId="7" fillId="0" borderId="0" xfId="3" applyNumberFormat="1" applyFont="1" applyAlignment="1">
      <alignment vertical="center"/>
    </xf>
    <xf numFmtId="0" fontId="7" fillId="0" borderId="0" xfId="3" applyFont="1"/>
    <xf numFmtId="0" fontId="5" fillId="0" borderId="0" xfId="3" applyFont="1" applyAlignment="1">
      <alignment wrapText="1"/>
    </xf>
    <xf numFmtId="0" fontId="5" fillId="0" borderId="0" xfId="3" applyFont="1" applyAlignment="1">
      <alignment horizontal="right" wrapText="1"/>
    </xf>
    <xf numFmtId="49" fontId="5" fillId="0" borderId="3" xfId="6" applyNumberFormat="1" applyFont="1" applyBorder="1" applyAlignment="1">
      <alignment horizontal="center" vertical="center"/>
    </xf>
    <xf numFmtId="0" fontId="5" fillId="0" borderId="3" xfId="6" applyFont="1" applyBorder="1" applyAlignment="1">
      <alignment horizontal="center" vertical="center" readingOrder="1"/>
    </xf>
    <xf numFmtId="0" fontId="5" fillId="0" borderId="3" xfId="6" applyFont="1" applyBorder="1" applyAlignment="1">
      <alignment horizontal="center" vertical="center"/>
    </xf>
    <xf numFmtId="4" fontId="5" fillId="0" borderId="3" xfId="6" applyNumberFormat="1" applyFont="1" applyBorder="1" applyAlignment="1">
      <alignment horizontal="center" vertical="center"/>
    </xf>
    <xf numFmtId="49" fontId="5" fillId="0" borderId="4" xfId="6" applyNumberFormat="1" applyFont="1" applyBorder="1" applyAlignment="1">
      <alignment horizontal="center" vertical="center"/>
    </xf>
    <xf numFmtId="0" fontId="5" fillId="0" borderId="4" xfId="6" applyFont="1" applyBorder="1" applyAlignment="1">
      <alignment horizontal="center" vertical="center" readingOrder="1"/>
    </xf>
    <xf numFmtId="0" fontId="5" fillId="0" borderId="4" xfId="6" applyFont="1" applyBorder="1" applyAlignment="1">
      <alignment horizontal="center" vertical="center"/>
    </xf>
    <xf numFmtId="4" fontId="5" fillId="0" borderId="4" xfId="6" applyNumberFormat="1" applyFont="1" applyBorder="1" applyAlignment="1">
      <alignment horizontal="center" vertical="center"/>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4" fontId="15" fillId="0" borderId="0" xfId="0" applyNumberFormat="1" applyFont="1" applyAlignment="1">
      <alignment horizontal="right"/>
    </xf>
    <xf numFmtId="4" fontId="5" fillId="0" borderId="0" xfId="0" applyNumberFormat="1" applyFont="1" applyAlignment="1">
      <alignment horizontal="right"/>
    </xf>
    <xf numFmtId="4" fontId="5" fillId="0" borderId="0" xfId="0" applyNumberFormat="1" applyFont="1"/>
    <xf numFmtId="4" fontId="5" fillId="0" borderId="2" xfId="0" applyNumberFormat="1" applyFont="1" applyBorder="1" applyAlignment="1">
      <alignment horizontal="center"/>
    </xf>
    <xf numFmtId="4" fontId="17" fillId="0" borderId="0" xfId="0" applyNumberFormat="1" applyFont="1" applyAlignment="1">
      <alignment horizontal="right"/>
    </xf>
    <xf numFmtId="4" fontId="7" fillId="0" borderId="0" xfId="0" applyNumberFormat="1" applyFont="1" applyAlignment="1">
      <alignment horizontal="right"/>
    </xf>
    <xf numFmtId="4" fontId="7" fillId="0" borderId="0" xfId="0" applyNumberFormat="1" applyFont="1"/>
    <xf numFmtId="0" fontId="7" fillId="0" borderId="0" xfId="0" applyFont="1"/>
    <xf numFmtId="0" fontId="18" fillId="0" borderId="0" xfId="0" applyFont="1" applyAlignment="1">
      <alignment horizontal="left" vertical="top" wrapText="1"/>
    </xf>
    <xf numFmtId="49" fontId="5" fillId="0" borderId="0" xfId="0" quotePrefix="1" applyNumberFormat="1" applyFont="1" applyAlignment="1">
      <alignment horizontal="left" vertical="top" wrapText="1"/>
    </xf>
    <xf numFmtId="4" fontId="5" fillId="0" borderId="0" xfId="0" applyNumberFormat="1" applyFont="1" applyAlignment="1">
      <alignment vertical="center"/>
    </xf>
    <xf numFmtId="49" fontId="5" fillId="0" borderId="0" xfId="5" applyNumberFormat="1" applyFont="1" applyAlignment="1">
      <alignment vertical="top" wrapText="1"/>
    </xf>
    <xf numFmtId="0" fontId="5" fillId="0" borderId="0" xfId="5" applyFont="1"/>
    <xf numFmtId="4" fontId="5" fillId="0" borderId="0" xfId="5" applyNumberFormat="1" applyFont="1"/>
    <xf numFmtId="0" fontId="5" fillId="0" borderId="0" xfId="5"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top"/>
    </xf>
    <xf numFmtId="0" fontId="5" fillId="0" borderId="0" xfId="0" applyFont="1" applyAlignment="1">
      <alignment wrapText="1"/>
    </xf>
    <xf numFmtId="0" fontId="5" fillId="0" borderId="0" xfId="0" quotePrefix="1" applyFont="1" applyAlignment="1">
      <alignment horizontal="left" vertical="top" wrapText="1"/>
    </xf>
    <xf numFmtId="0" fontId="5" fillId="0" borderId="0" xfId="0" applyFont="1" applyAlignment="1">
      <alignment vertical="center"/>
    </xf>
    <xf numFmtId="0" fontId="5" fillId="0" borderId="0" xfId="0" applyFont="1" applyAlignment="1">
      <alignment horizontal="center"/>
    </xf>
    <xf numFmtId="0" fontId="5" fillId="0" borderId="1" xfId="0" applyFont="1" applyBorder="1" applyAlignment="1">
      <alignment horizontal="justify" vertical="top" wrapText="1"/>
    </xf>
    <xf numFmtId="4" fontId="15" fillId="0" borderId="1" xfId="0" applyNumberFormat="1" applyFont="1" applyBorder="1" applyAlignment="1">
      <alignment horizontal="right"/>
    </xf>
    <xf numFmtId="4" fontId="5" fillId="0" borderId="1" xfId="0" applyNumberFormat="1" applyFont="1" applyBorder="1" applyAlignment="1">
      <alignment horizontal="right"/>
    </xf>
    <xf numFmtId="0" fontId="4" fillId="0" borderId="0" xfId="0" applyFont="1"/>
    <xf numFmtId="0" fontId="5" fillId="0" borderId="0" xfId="0" applyFont="1" applyAlignment="1">
      <alignment horizontal="left" vertical="top" wrapText="1"/>
    </xf>
    <xf numFmtId="49" fontId="5" fillId="0" borderId="0" xfId="0" applyNumberFormat="1" applyFont="1" applyAlignment="1">
      <alignment horizontal="left" vertical="top" wrapText="1"/>
    </xf>
    <xf numFmtId="4" fontId="20" fillId="0" borderId="0" xfId="0" applyNumberFormat="1" applyFont="1"/>
    <xf numFmtId="168" fontId="7" fillId="0" borderId="0" xfId="7" applyNumberFormat="1" applyFont="1" applyAlignment="1">
      <alignment horizontal="right" vertical="top" readingOrder="1"/>
    </xf>
    <xf numFmtId="0" fontId="7" fillId="0" borderId="0" xfId="9" applyFont="1" applyAlignment="1">
      <alignment horizontal="right" vertical="top"/>
    </xf>
    <xf numFmtId="49" fontId="7" fillId="0" borderId="0" xfId="9" applyNumberFormat="1" applyFont="1" applyAlignment="1">
      <alignment horizontal="left" vertical="top" wrapText="1"/>
    </xf>
    <xf numFmtId="0" fontId="7" fillId="0" borderId="0" xfId="9" applyFont="1" applyAlignment="1">
      <alignment horizontal="center"/>
    </xf>
    <xf numFmtId="0" fontId="7" fillId="0" borderId="0" xfId="8" applyFont="1" applyAlignment="1">
      <alignment horizontal="right" vertical="top"/>
    </xf>
    <xf numFmtId="0" fontId="7" fillId="0" borderId="0" xfId="8" applyFont="1" applyAlignment="1">
      <alignment horizontal="left" vertical="top" wrapText="1"/>
    </xf>
    <xf numFmtId="0" fontId="7" fillId="0" borderId="0" xfId="8" applyFont="1" applyAlignment="1">
      <alignment horizontal="center"/>
    </xf>
    <xf numFmtId="0" fontId="25" fillId="0" borderId="0" xfId="0" applyFont="1" applyAlignment="1">
      <alignment horizontal="center"/>
    </xf>
    <xf numFmtId="168" fontId="5" fillId="0" borderId="0" xfId="8" applyNumberFormat="1" applyFont="1" applyAlignment="1">
      <alignment vertical="top"/>
    </xf>
    <xf numFmtId="168" fontId="5" fillId="0" borderId="0" xfId="8" applyNumberFormat="1" applyFont="1" applyAlignment="1">
      <alignment horizontal="right" vertical="top"/>
    </xf>
    <xf numFmtId="0" fontId="5" fillId="0" borderId="0" xfId="0" applyFont="1" applyAlignment="1">
      <alignment horizontal="left" wrapText="1"/>
    </xf>
    <xf numFmtId="0" fontId="5" fillId="0" borderId="0" xfId="13" applyFont="1" applyAlignment="1">
      <alignment horizontal="right" vertical="top"/>
    </xf>
    <xf numFmtId="0" fontId="5" fillId="0" borderId="0" xfId="13" applyFont="1" applyAlignment="1">
      <alignment horizontal="right"/>
    </xf>
    <xf numFmtId="4" fontId="5" fillId="0" borderId="0" xfId="13" applyNumberFormat="1" applyFont="1" applyAlignment="1">
      <alignment horizontal="right"/>
    </xf>
    <xf numFmtId="4" fontId="5" fillId="0" borderId="0" xfId="14" applyNumberFormat="1" applyFont="1" applyAlignment="1">
      <alignment horizontal="right"/>
    </xf>
    <xf numFmtId="168" fontId="5" fillId="0" borderId="0" xfId="14" applyNumberFormat="1" applyFont="1" applyAlignment="1">
      <alignment horizontal="right" vertical="top"/>
    </xf>
    <xf numFmtId="168" fontId="5" fillId="0" borderId="0" xfId="15" applyNumberFormat="1" applyFont="1" applyAlignment="1">
      <alignment vertical="top"/>
    </xf>
    <xf numFmtId="0" fontId="26" fillId="0" borderId="0" xfId="0" applyFont="1" applyAlignment="1">
      <alignment horizontal="left" vertical="top" wrapText="1"/>
    </xf>
    <xf numFmtId="49" fontId="7" fillId="0" borderId="0" xfId="9" applyNumberFormat="1" applyFont="1" applyAlignment="1">
      <alignment vertical="top" wrapText="1" readingOrder="1"/>
    </xf>
    <xf numFmtId="0" fontId="5" fillId="0" borderId="0" xfId="18" applyFont="1" applyAlignment="1">
      <alignment horizontal="left" vertical="top" wrapText="1"/>
    </xf>
    <xf numFmtId="0" fontId="5" fillId="0" borderId="0" xfId="0" applyFont="1" applyAlignment="1">
      <alignment horizontal="center" wrapText="1"/>
    </xf>
    <xf numFmtId="49" fontId="5" fillId="0" borderId="0" xfId="19" applyNumberFormat="1" applyFont="1" applyAlignment="1">
      <alignment horizontal="center" vertical="top" wrapText="1"/>
    </xf>
    <xf numFmtId="49" fontId="7" fillId="0" borderId="0" xfId="9" applyNumberFormat="1" applyFont="1" applyAlignment="1">
      <alignment vertical="top" wrapText="1"/>
    </xf>
    <xf numFmtId="0" fontId="25" fillId="0" borderId="0" xfId="0" applyFont="1"/>
    <xf numFmtId="0" fontId="7" fillId="0" borderId="0" xfId="0" applyFont="1" applyAlignment="1">
      <alignment horizontal="left" vertical="top" wrapText="1"/>
    </xf>
    <xf numFmtId="0" fontId="5" fillId="0" borderId="0" xfId="12" applyFont="1"/>
    <xf numFmtId="0" fontId="5" fillId="0" borderId="0" xfId="12" applyFont="1" applyAlignment="1">
      <alignment horizontal="left" vertical="top" wrapText="1"/>
    </xf>
    <xf numFmtId="4" fontId="5" fillId="0" borderId="0" xfId="0" applyNumberFormat="1" applyFont="1" applyFill="1" applyAlignment="1">
      <alignment horizontal="right"/>
    </xf>
    <xf numFmtId="4" fontId="5" fillId="0" borderId="4" xfId="6" applyNumberFormat="1" applyFont="1" applyFill="1" applyBorder="1" applyAlignment="1">
      <alignment horizontal="center" vertical="center"/>
    </xf>
    <xf numFmtId="4" fontId="5" fillId="0" borderId="0" xfId="0" applyNumberFormat="1" applyFont="1" applyFill="1" applyAlignment="1" applyProtection="1">
      <alignment horizontal="right"/>
      <protection locked="0"/>
    </xf>
    <xf numFmtId="0" fontId="5" fillId="0" borderId="0" xfId="0" applyFont="1" applyAlignment="1">
      <alignment vertical="top"/>
    </xf>
    <xf numFmtId="4" fontId="5" fillId="0" borderId="0" xfId="0" applyNumberFormat="1" applyFont="1" applyAlignment="1">
      <alignment vertical="top"/>
    </xf>
    <xf numFmtId="4" fontId="25" fillId="0" borderId="0" xfId="0" applyNumberFormat="1" applyFont="1" applyAlignment="1">
      <alignment vertical="top"/>
    </xf>
    <xf numFmtId="0" fontId="5" fillId="0" borderId="0" xfId="0" applyFont="1" applyAlignment="1">
      <alignment horizontal="right" vertical="top"/>
    </xf>
    <xf numFmtId="0" fontId="7" fillId="0" borderId="0" xfId="0" applyFont="1" applyAlignment="1">
      <alignment vertical="top"/>
    </xf>
    <xf numFmtId="4" fontId="28" fillId="0" borderId="0" xfId="0" applyNumberFormat="1" applyFont="1" applyAlignment="1">
      <alignment vertical="top"/>
    </xf>
    <xf numFmtId="4" fontId="25" fillId="0" borderId="0" xfId="0" applyNumberFormat="1" applyFont="1"/>
    <xf numFmtId="18" fontId="5" fillId="0" borderId="0" xfId="0" applyNumberFormat="1" applyFont="1" applyAlignment="1">
      <alignment horizontal="left" vertical="top" wrapText="1"/>
    </xf>
    <xf numFmtId="4" fontId="5" fillId="0" borderId="0" xfId="0" applyNumberFormat="1" applyFont="1" applyAlignment="1">
      <alignment horizontal="right" vertical="top"/>
    </xf>
    <xf numFmtId="4" fontId="7" fillId="0" borderId="0" xfId="0" applyNumberFormat="1" applyFont="1" applyAlignment="1">
      <alignment horizontal="right" vertical="top"/>
    </xf>
    <xf numFmtId="4" fontId="24" fillId="0" borderId="0" xfId="0" applyNumberFormat="1" applyFont="1" applyAlignment="1">
      <alignment horizontal="right" vertical="top"/>
    </xf>
    <xf numFmtId="4" fontId="24" fillId="0" borderId="0" xfId="0" applyNumberFormat="1" applyFont="1" applyAlignment="1">
      <alignment vertical="top"/>
    </xf>
    <xf numFmtId="0" fontId="5" fillId="0" borderId="0" xfId="0" applyFont="1" applyAlignment="1">
      <alignment horizontal="right"/>
    </xf>
    <xf numFmtId="4" fontId="24" fillId="0" borderId="0" xfId="0" applyNumberFormat="1" applyFont="1" applyAlignment="1">
      <alignment horizontal="right"/>
    </xf>
    <xf numFmtId="4" fontId="7" fillId="0" borderId="0" xfId="0" applyNumberFormat="1" applyFont="1" applyAlignment="1">
      <alignment vertical="top"/>
    </xf>
    <xf numFmtId="0" fontId="7" fillId="0" borderId="0" xfId="0" applyFont="1" applyAlignment="1">
      <alignment horizontal="center" vertical="top"/>
    </xf>
    <xf numFmtId="0" fontId="5" fillId="0" borderId="1" xfId="0" applyFont="1" applyBorder="1" applyAlignment="1">
      <alignment horizontal="center" vertical="top"/>
    </xf>
    <xf numFmtId="0" fontId="25" fillId="0" borderId="0" xfId="0" applyFont="1" applyAlignment="1">
      <alignment horizontal="left"/>
    </xf>
    <xf numFmtId="0" fontId="4" fillId="3" borderId="2" xfId="0" applyFont="1" applyFill="1" applyBorder="1" applyAlignment="1">
      <alignment horizontal="center" vertical="center"/>
    </xf>
    <xf numFmtId="0" fontId="4" fillId="3" borderId="2" xfId="0" applyFont="1" applyFill="1" applyBorder="1" applyAlignment="1">
      <alignment vertical="center"/>
    </xf>
    <xf numFmtId="0" fontId="26" fillId="0" borderId="0" xfId="0" applyFont="1" applyAlignment="1">
      <alignment horizontal="justify" vertical="top" wrapText="1"/>
    </xf>
    <xf numFmtId="4" fontId="4" fillId="3" borderId="2" xfId="0" applyNumberFormat="1" applyFont="1" applyFill="1" applyBorder="1" applyAlignment="1">
      <alignment horizontal="center" vertical="center"/>
    </xf>
    <xf numFmtId="4" fontId="4" fillId="3" borderId="2" xfId="0" applyNumberFormat="1" applyFont="1" applyFill="1" applyBorder="1" applyAlignment="1">
      <alignment vertical="center"/>
    </xf>
    <xf numFmtId="0" fontId="3" fillId="0" borderId="0" xfId="0" applyFont="1"/>
    <xf numFmtId="0" fontId="3" fillId="0" borderId="0" xfId="0" applyFont="1" applyAlignment="1">
      <alignment vertical="center"/>
    </xf>
    <xf numFmtId="49" fontId="7" fillId="0" borderId="0" xfId="7" applyFont="1" applyAlignment="1">
      <alignment horizontal="center"/>
    </xf>
    <xf numFmtId="49" fontId="5" fillId="0" borderId="0" xfId="11" applyNumberFormat="1" applyFont="1" applyAlignment="1">
      <alignment wrapText="1"/>
    </xf>
    <xf numFmtId="0" fontId="5" fillId="0" borderId="0" xfId="12" applyFont="1" applyAlignment="1">
      <alignment horizontal="center"/>
    </xf>
    <xf numFmtId="49" fontId="5" fillId="0" borderId="0" xfId="13" applyNumberFormat="1" applyFont="1" applyAlignment="1">
      <alignment horizontal="left" vertical="top" wrapText="1"/>
    </xf>
    <xf numFmtId="0" fontId="5" fillId="0" borderId="0" xfId="13" applyFont="1" applyAlignment="1">
      <alignment horizontal="center"/>
    </xf>
    <xf numFmtId="0" fontId="5" fillId="0" borderId="0" xfId="13" applyFont="1" applyAlignment="1">
      <alignment horizontal="left" vertical="top" wrapText="1"/>
    </xf>
    <xf numFmtId="49" fontId="5" fillId="0" borderId="0" xfId="0" applyNumberFormat="1" applyFont="1" applyAlignment="1">
      <alignment vertical="top" wrapText="1"/>
    </xf>
    <xf numFmtId="49" fontId="5" fillId="0" borderId="0" xfId="13" applyNumberFormat="1" applyFont="1" applyAlignment="1">
      <alignment wrapText="1"/>
    </xf>
    <xf numFmtId="4" fontId="5" fillId="0" borderId="0" xfId="13" applyNumberFormat="1" applyFont="1"/>
    <xf numFmtId="0" fontId="5" fillId="0" borderId="0" xfId="16" applyFont="1" applyAlignment="1">
      <alignment vertical="center" wrapText="1"/>
    </xf>
    <xf numFmtId="0" fontId="5" fillId="0" borderId="0" xfId="16" applyFont="1" applyAlignment="1">
      <alignment horizontal="center" wrapText="1"/>
    </xf>
    <xf numFmtId="49" fontId="7" fillId="0" borderId="0" xfId="7" applyFont="1" applyAlignment="1">
      <alignment horizontal="left" vertical="top" wrapText="1" readingOrder="1"/>
    </xf>
    <xf numFmtId="4" fontId="7" fillId="0" borderId="0" xfId="7" applyNumberFormat="1" applyFont="1" applyFill="1" applyAlignment="1">
      <alignment horizontal="right"/>
    </xf>
    <xf numFmtId="49" fontId="5" fillId="0" borderId="0" xfId="0" applyNumberFormat="1" applyFont="1" applyAlignment="1">
      <alignment vertical="top" wrapText="1" readingOrder="1"/>
    </xf>
    <xf numFmtId="49" fontId="7" fillId="0" borderId="0" xfId="0" applyNumberFormat="1" applyFont="1" applyAlignment="1">
      <alignment vertical="top" wrapText="1"/>
    </xf>
    <xf numFmtId="0" fontId="5" fillId="0" borderId="0" xfId="18" applyFont="1" applyAlignment="1">
      <alignment horizontal="center" wrapText="1"/>
    </xf>
    <xf numFmtId="0" fontId="5" fillId="0" borderId="0" xfId="18" applyFont="1" applyAlignment="1">
      <alignment wrapText="1"/>
    </xf>
    <xf numFmtId="0" fontId="5" fillId="0" borderId="0" xfId="18" applyFont="1" applyAlignment="1">
      <alignment horizontal="center"/>
    </xf>
    <xf numFmtId="0" fontId="5" fillId="0" borderId="0" xfId="18" applyFont="1"/>
    <xf numFmtId="49" fontId="5" fillId="0" borderId="0" xfId="13" applyNumberFormat="1" applyFont="1" applyAlignment="1">
      <alignment horizontal="left" vertical="center" wrapText="1"/>
    </xf>
    <xf numFmtId="4" fontId="5" fillId="0" borderId="0" xfId="20" applyNumberFormat="1" applyFont="1" applyFill="1" applyAlignment="1">
      <alignment horizontal="right"/>
    </xf>
    <xf numFmtId="4" fontId="5" fillId="0" borderId="0" xfId="0" applyNumberFormat="1" applyFont="1" applyAlignment="1" applyProtection="1">
      <alignment horizontal="right" wrapText="1"/>
      <protection locked="0"/>
    </xf>
    <xf numFmtId="0" fontId="5" fillId="0" borderId="0" xfId="0" applyFont="1" applyAlignment="1">
      <alignment vertical="center" wrapText="1"/>
    </xf>
    <xf numFmtId="0" fontId="5" fillId="0" borderId="0" xfId="0" applyFont="1" applyAlignment="1">
      <alignment horizontal="center" vertical="center"/>
    </xf>
    <xf numFmtId="0" fontId="7" fillId="0" borderId="0" xfId="0" applyFont="1" applyAlignment="1">
      <alignment vertical="center" wrapText="1"/>
    </xf>
    <xf numFmtId="0" fontId="5" fillId="0" borderId="0" xfId="0" quotePrefix="1" applyFont="1" applyAlignment="1">
      <alignment horizontal="left" vertical="center" wrapText="1"/>
    </xf>
    <xf numFmtId="0" fontId="5" fillId="0" borderId="0" xfId="0" quotePrefix="1" applyFont="1" applyAlignment="1">
      <alignment horizontal="left" vertical="center" indent="5"/>
    </xf>
    <xf numFmtId="0" fontId="5" fillId="0" borderId="0" xfId="0" quotePrefix="1" applyFont="1" applyAlignment="1">
      <alignment horizontal="left" vertical="center" indent="2"/>
    </xf>
    <xf numFmtId="0" fontId="5" fillId="0" borderId="0" xfId="0" applyFont="1" applyAlignment="1">
      <alignment horizontal="left" vertical="center" indent="2"/>
    </xf>
    <xf numFmtId="0" fontId="5" fillId="0" borderId="0" xfId="0" quotePrefix="1" applyFont="1" applyAlignment="1">
      <alignment horizontal="left" vertical="center" wrapText="1" indent="5"/>
    </xf>
    <xf numFmtId="0" fontId="5" fillId="0" borderId="0" xfId="0" applyFont="1" applyAlignment="1">
      <alignment horizontal="left" vertical="center" wrapText="1" indent="5"/>
    </xf>
    <xf numFmtId="0" fontId="5" fillId="0" borderId="0" xfId="0" applyFont="1" applyAlignment="1">
      <alignment horizontal="left" vertical="center" indent="5"/>
    </xf>
    <xf numFmtId="0" fontId="5" fillId="0" borderId="0" xfId="12" applyFont="1" applyAlignment="1">
      <alignment horizontal="center" wrapText="1"/>
    </xf>
    <xf numFmtId="0" fontId="7" fillId="0" borderId="0" xfId="0" applyFont="1" applyAlignment="1">
      <alignment wrapText="1"/>
    </xf>
    <xf numFmtId="0" fontId="5" fillId="0" borderId="0" xfId="11" applyFont="1" applyAlignment="1">
      <alignment wrapText="1"/>
    </xf>
    <xf numFmtId="0" fontId="5" fillId="3" borderId="2" xfId="0" applyFont="1" applyFill="1" applyBorder="1"/>
    <xf numFmtId="0" fontId="5" fillId="0" borderId="0" xfId="0" applyFont="1" applyAlignment="1">
      <alignment horizontal="justify"/>
    </xf>
    <xf numFmtId="0" fontId="5" fillId="0" borderId="0" xfId="0" applyFont="1" applyAlignment="1">
      <alignment horizontal="justify" vertical="center"/>
    </xf>
    <xf numFmtId="0" fontId="5" fillId="0" borderId="0" xfId="0" applyFont="1" applyFill="1" applyBorder="1" applyAlignment="1">
      <alignment horizontal="right" vertical="top"/>
    </xf>
    <xf numFmtId="49" fontId="4" fillId="0" borderId="0" xfId="7" applyFont="1" applyFill="1" applyBorder="1" applyAlignment="1">
      <alignment horizontal="left" vertical="top" wrapText="1" readingOrder="1"/>
    </xf>
    <xf numFmtId="49" fontId="5" fillId="0" borderId="0" xfId="11" applyNumberFormat="1" applyFont="1" applyAlignment="1">
      <alignment vertical="top" wrapText="1"/>
    </xf>
    <xf numFmtId="0" fontId="5" fillId="3" borderId="2" xfId="0" applyFont="1" applyFill="1" applyBorder="1" applyAlignment="1">
      <alignment horizontal="left" vertical="top" wrapText="1"/>
    </xf>
    <xf numFmtId="4" fontId="5" fillId="0" borderId="0" xfId="0" applyNumberFormat="1" applyFont="1" applyFill="1"/>
    <xf numFmtId="4" fontId="5" fillId="3" borderId="2" xfId="0" applyNumberFormat="1" applyFont="1" applyFill="1" applyBorder="1"/>
    <xf numFmtId="4" fontId="5" fillId="0" borderId="0" xfId="0" applyNumberFormat="1" applyFont="1" applyFill="1" applyBorder="1"/>
    <xf numFmtId="4" fontId="7" fillId="0" borderId="0" xfId="9" applyNumberFormat="1" applyFont="1" applyAlignment="1">
      <alignment horizontal="center"/>
    </xf>
    <xf numFmtId="4" fontId="7" fillId="0" borderId="0" xfId="9" applyNumberFormat="1" applyFont="1" applyFill="1" applyAlignment="1">
      <alignment horizontal="right"/>
    </xf>
    <xf numFmtId="4" fontId="7" fillId="0" borderId="0" xfId="9" applyNumberFormat="1" applyFont="1" applyAlignment="1">
      <alignment horizontal="right"/>
    </xf>
    <xf numFmtId="4" fontId="7" fillId="0" borderId="0" xfId="8" applyNumberFormat="1" applyFont="1" applyAlignment="1">
      <alignment horizontal="center"/>
    </xf>
    <xf numFmtId="4" fontId="7" fillId="0" borderId="0" xfId="8" applyNumberFormat="1" applyFont="1" applyFill="1" applyAlignment="1">
      <alignment horizontal="right"/>
    </xf>
    <xf numFmtId="4" fontId="7" fillId="0" borderId="0" xfId="8" applyNumberFormat="1" applyFont="1" applyAlignment="1">
      <alignment horizontal="right"/>
    </xf>
    <xf numFmtId="4" fontId="5" fillId="0" borderId="0" xfId="0" applyNumberFormat="1" applyFont="1" applyAlignment="1">
      <alignment horizontal="center"/>
    </xf>
    <xf numFmtId="4" fontId="5" fillId="0" borderId="5" xfId="10" applyNumberFormat="1" applyFont="1" applyFill="1" applyAlignment="1">
      <alignment horizontal="right"/>
      <protection locked="0"/>
    </xf>
    <xf numFmtId="4" fontId="5" fillId="0" borderId="0" xfId="8" applyNumberFormat="1" applyFont="1" applyAlignment="1">
      <alignment horizontal="right"/>
    </xf>
    <xf numFmtId="4" fontId="5" fillId="0" borderId="0" xfId="12" applyNumberFormat="1" applyFont="1" applyAlignment="1">
      <alignment horizontal="center"/>
    </xf>
    <xf numFmtId="4" fontId="5" fillId="0" borderId="0" xfId="12" applyNumberFormat="1" applyFont="1" applyFill="1" applyAlignment="1">
      <alignment horizontal="right"/>
    </xf>
    <xf numFmtId="4" fontId="5" fillId="0" borderId="0" xfId="12" applyNumberFormat="1" applyFont="1" applyAlignment="1">
      <alignment horizontal="right"/>
    </xf>
    <xf numFmtId="4" fontId="5" fillId="0" borderId="0" xfId="8" applyNumberFormat="1" applyFont="1"/>
    <xf numFmtId="4" fontId="5" fillId="0" borderId="0" xfId="13" applyNumberFormat="1" applyFont="1" applyAlignment="1">
      <alignment horizontal="center"/>
    </xf>
    <xf numFmtId="4" fontId="5" fillId="0" borderId="0" xfId="13" applyNumberFormat="1" applyFont="1" applyFill="1" applyAlignment="1">
      <alignment horizontal="right"/>
    </xf>
    <xf numFmtId="4" fontId="5" fillId="0" borderId="0" xfId="14" applyNumberFormat="1" applyFont="1" applyFill="1" applyAlignment="1" applyProtection="1">
      <alignment horizontal="right"/>
      <protection locked="0"/>
    </xf>
    <xf numFmtId="4" fontId="5" fillId="0" borderId="0" xfId="16" applyNumberFormat="1" applyFont="1" applyAlignment="1">
      <alignment horizontal="center" wrapText="1"/>
    </xf>
    <xf numFmtId="4" fontId="5" fillId="0" borderId="0" xfId="0" applyNumberFormat="1" applyFont="1" applyAlignment="1">
      <alignment horizontal="center" wrapText="1"/>
    </xf>
    <xf numFmtId="4" fontId="5" fillId="0" borderId="0" xfId="17" applyNumberFormat="1" applyFont="1" applyFill="1" applyAlignment="1">
      <alignment horizontal="center"/>
    </xf>
    <xf numFmtId="4" fontId="5" fillId="0" borderId="0" xfId="18" applyNumberFormat="1" applyFont="1" applyAlignment="1">
      <alignment horizontal="center" wrapText="1"/>
    </xf>
    <xf numFmtId="4" fontId="5" fillId="0" borderId="0" xfId="18" applyNumberFormat="1" applyFont="1" applyFill="1"/>
    <xf numFmtId="4" fontId="5" fillId="0" borderId="0" xfId="15" applyNumberFormat="1" applyFont="1" applyAlignment="1">
      <alignment horizontal="right"/>
    </xf>
    <xf numFmtId="4" fontId="5" fillId="0" borderId="0" xfId="18" applyNumberFormat="1" applyFont="1" applyAlignment="1">
      <alignment horizontal="center"/>
    </xf>
    <xf numFmtId="4" fontId="5" fillId="0" borderId="0" xfId="18" applyNumberFormat="1" applyFont="1" applyAlignment="1">
      <alignment horizontal="right"/>
    </xf>
    <xf numFmtId="4" fontId="5" fillId="0" borderId="0" xfId="0" applyNumberFormat="1" applyFont="1" applyFill="1" applyAlignment="1" applyProtection="1">
      <alignment horizontal="right" wrapText="1"/>
      <protection locked="0"/>
    </xf>
    <xf numFmtId="4" fontId="5" fillId="0" borderId="0" xfId="0" applyNumberFormat="1" applyFont="1" applyFill="1" applyProtection="1">
      <protection locked="0"/>
    </xf>
    <xf numFmtId="4" fontId="5" fillId="0" borderId="0" xfId="0" applyNumberFormat="1" applyFont="1" applyAlignment="1">
      <alignment horizontal="center" vertical="center"/>
    </xf>
    <xf numFmtId="4" fontId="5" fillId="0" borderId="6" xfId="10" applyNumberFormat="1" applyFont="1" applyFill="1" applyBorder="1" applyAlignment="1">
      <alignment horizontal="right"/>
      <protection locked="0"/>
    </xf>
    <xf numFmtId="4" fontId="7" fillId="0" borderId="0" xfId="7" applyNumberFormat="1" applyFont="1" applyAlignment="1">
      <alignment horizontal="center"/>
    </xf>
    <xf numFmtId="4" fontId="7" fillId="0" borderId="0" xfId="7" applyNumberFormat="1" applyFont="1" applyAlignment="1">
      <alignment horizontal="right"/>
    </xf>
    <xf numFmtId="4" fontId="5" fillId="0" borderId="0" xfId="0" applyNumberFormat="1" applyFont="1" applyAlignment="1">
      <alignment horizontal="left" vertical="center" wrapText="1" indent="5"/>
    </xf>
    <xf numFmtId="4" fontId="5" fillId="0" borderId="0" xfId="0" applyNumberFormat="1" applyFont="1" applyFill="1" applyAlignment="1">
      <alignment horizontal="left" vertical="center" wrapText="1" indent="5"/>
    </xf>
    <xf numFmtId="4" fontId="5" fillId="0" borderId="0" xfId="0" applyNumberFormat="1" applyFont="1" applyAlignment="1">
      <alignment vertical="center" wrapText="1"/>
    </xf>
    <xf numFmtId="4" fontId="5" fillId="0" borderId="0" xfId="12" applyNumberFormat="1" applyFont="1" applyAlignment="1">
      <alignment horizontal="center" wrapText="1"/>
    </xf>
    <xf numFmtId="4" fontId="5" fillId="0" borderId="0" xfId="15" applyNumberFormat="1" applyFont="1"/>
    <xf numFmtId="4" fontId="5" fillId="0" borderId="0" xfId="12" applyNumberFormat="1" applyFont="1" applyFill="1" applyAlignment="1">
      <alignment horizontal="center"/>
    </xf>
    <xf numFmtId="4" fontId="5" fillId="0" borderId="0" xfId="0" applyNumberFormat="1" applyFont="1" applyAlignment="1">
      <alignment wrapText="1"/>
    </xf>
    <xf numFmtId="4" fontId="5" fillId="0" borderId="0" xfId="15" applyNumberFormat="1" applyFont="1" applyFill="1" applyAlignment="1" applyProtection="1">
      <alignment horizontal="right"/>
      <protection locked="0"/>
    </xf>
    <xf numFmtId="4" fontId="5" fillId="0" borderId="5" xfId="10" applyNumberFormat="1" applyFont="1" applyFill="1">
      <alignment horizontal="right" readingOrder="1"/>
      <protection locked="0"/>
    </xf>
    <xf numFmtId="0" fontId="5" fillId="3" borderId="2" xfId="0" applyFont="1" applyFill="1" applyBorder="1" applyAlignment="1">
      <alignment vertical="center"/>
    </xf>
    <xf numFmtId="4" fontId="5" fillId="3" borderId="2" xfId="0" applyNumberFormat="1" applyFont="1" applyFill="1" applyBorder="1" applyAlignment="1">
      <alignment vertical="center"/>
    </xf>
    <xf numFmtId="0" fontId="5" fillId="0" borderId="0" xfId="8" applyFont="1" applyAlignment="1">
      <alignment horizontal="left" vertical="center"/>
    </xf>
    <xf numFmtId="49" fontId="5" fillId="0" borderId="0" xfId="6" applyNumberFormat="1" applyFont="1" applyBorder="1" applyAlignment="1">
      <alignment horizontal="center" vertical="center"/>
    </xf>
    <xf numFmtId="0" fontId="5" fillId="0" borderId="0" xfId="6" applyFont="1" applyBorder="1" applyAlignment="1">
      <alignment horizontal="center" vertical="center" readingOrder="1"/>
    </xf>
    <xf numFmtId="0" fontId="5" fillId="0" borderId="0" xfId="6" applyFont="1" applyBorder="1" applyAlignment="1">
      <alignment horizontal="center" vertical="center"/>
    </xf>
    <xf numFmtId="4" fontId="5" fillId="0" borderId="0" xfId="6" applyNumberFormat="1" applyFont="1" applyBorder="1" applyAlignment="1">
      <alignment horizontal="center" vertical="center"/>
    </xf>
    <xf numFmtId="4" fontId="5" fillId="0" borderId="0" xfId="6" applyNumberFormat="1" applyFont="1" applyFill="1" applyBorder="1" applyAlignment="1">
      <alignment horizontal="center" vertical="center"/>
    </xf>
    <xf numFmtId="49" fontId="34" fillId="3" borderId="2" xfId="6" applyNumberFormat="1" applyFont="1" applyFill="1" applyBorder="1" applyAlignment="1">
      <alignment horizontal="center"/>
    </xf>
    <xf numFmtId="0" fontId="34" fillId="3" borderId="2" xfId="6" applyFont="1" applyFill="1" applyBorder="1" applyAlignment="1">
      <alignment horizontal="center"/>
    </xf>
    <xf numFmtId="4" fontId="34" fillId="3" borderId="2" xfId="6" applyNumberFormat="1" applyFont="1" applyFill="1" applyBorder="1" applyAlignment="1">
      <alignment horizontal="center"/>
    </xf>
    <xf numFmtId="0" fontId="34" fillId="3" borderId="2" xfId="6" applyFont="1" applyFill="1" applyBorder="1" applyAlignment="1">
      <alignment horizontal="left" readingOrder="1"/>
    </xf>
    <xf numFmtId="0" fontId="5" fillId="3" borderId="2" xfId="0" applyFont="1" applyFill="1" applyBorder="1" applyAlignment="1">
      <alignment horizontal="center" vertical="center"/>
    </xf>
    <xf numFmtId="49" fontId="5" fillId="0" borderId="4" xfId="6" applyNumberFormat="1" applyFont="1" applyBorder="1" applyAlignment="1">
      <alignment horizontal="center" vertical="top"/>
    </xf>
    <xf numFmtId="0" fontId="5" fillId="0" borderId="4" xfId="6" applyFont="1" applyBorder="1" applyAlignment="1">
      <alignment horizontal="center" vertical="top" readingOrder="1"/>
    </xf>
    <xf numFmtId="0" fontId="20" fillId="0" borderId="0" xfId="0" applyFont="1" applyAlignment="1">
      <alignment vertical="top"/>
    </xf>
    <xf numFmtId="4" fontId="1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34" fillId="3" borderId="2" xfId="0" applyFont="1" applyFill="1" applyBorder="1" applyAlignment="1">
      <alignment horizontal="center" vertical="center"/>
    </xf>
    <xf numFmtId="0" fontId="34" fillId="3" borderId="2" xfId="0" applyFont="1" applyFill="1" applyBorder="1" applyAlignment="1">
      <alignment vertical="top"/>
    </xf>
    <xf numFmtId="4" fontId="36" fillId="3" borderId="2" xfId="0" applyNumberFormat="1" applyFont="1" applyFill="1" applyBorder="1" applyAlignment="1">
      <alignment horizontal="right"/>
    </xf>
    <xf numFmtId="4" fontId="34" fillId="3" borderId="2" xfId="0" applyNumberFormat="1" applyFont="1" applyFill="1" applyBorder="1" applyAlignment="1">
      <alignment horizontal="right"/>
    </xf>
    <xf numFmtId="4" fontId="34" fillId="3" borderId="2" xfId="0" applyNumberFormat="1" applyFont="1" applyFill="1" applyBorder="1"/>
    <xf numFmtId="0" fontId="34" fillId="0" borderId="0" xfId="0" applyFont="1"/>
    <xf numFmtId="0" fontId="7" fillId="0" borderId="0" xfId="0" quotePrefix="1" applyFont="1" applyAlignment="1">
      <alignment horizontal="center" vertical="top"/>
    </xf>
    <xf numFmtId="0" fontId="5" fillId="0" borderId="0" xfId="0" quotePrefix="1" applyFont="1" applyAlignment="1">
      <alignment horizontal="center" vertical="top"/>
    </xf>
    <xf numFmtId="0" fontId="20" fillId="0" borderId="0" xfId="0" applyFont="1" applyAlignment="1">
      <alignment horizontal="center" vertical="top"/>
    </xf>
    <xf numFmtId="0" fontId="5" fillId="0" borderId="0" xfId="5" applyFont="1" applyAlignment="1">
      <alignment horizontal="center" vertical="top"/>
    </xf>
    <xf numFmtId="49" fontId="5" fillId="0" borderId="0" xfId="0" applyNumberFormat="1" applyFont="1" applyAlignment="1">
      <alignment horizontal="center" vertical="top"/>
    </xf>
    <xf numFmtId="4" fontId="17" fillId="3" borderId="2" xfId="0" applyNumberFormat="1" applyFont="1" applyFill="1" applyBorder="1" applyAlignment="1">
      <alignment horizontal="right"/>
    </xf>
    <xf numFmtId="4" fontId="7" fillId="3" borderId="2" xfId="0" applyNumberFormat="1" applyFont="1" applyFill="1" applyBorder="1" applyAlignment="1">
      <alignment horizontal="right"/>
    </xf>
    <xf numFmtId="4" fontId="7" fillId="3" borderId="2" xfId="0" applyNumberFormat="1" applyFont="1" applyFill="1" applyBorder="1"/>
    <xf numFmtId="0" fontId="7" fillId="3" borderId="2" xfId="0" quotePrefix="1" applyFont="1" applyFill="1" applyBorder="1" applyAlignment="1">
      <alignment horizontal="center" vertical="center"/>
    </xf>
    <xf numFmtId="0" fontId="3" fillId="0" borderId="0" xfId="0" applyFont="1" applyAlignment="1">
      <alignment horizontal="center" vertical="top"/>
    </xf>
    <xf numFmtId="4" fontId="15" fillId="3" borderId="2" xfId="0" applyNumberFormat="1" applyFont="1" applyFill="1" applyBorder="1" applyAlignment="1">
      <alignment horizontal="right" vertical="center"/>
    </xf>
    <xf numFmtId="4" fontId="5" fillId="3" borderId="2" xfId="0" applyNumberFormat="1" applyFont="1" applyFill="1" applyBorder="1" applyAlignment="1">
      <alignment horizontal="right" vertical="center"/>
    </xf>
    <xf numFmtId="0" fontId="3" fillId="0" borderId="0" xfId="0" applyFont="1" applyBorder="1" applyAlignment="1">
      <alignment horizontal="center" vertical="top"/>
    </xf>
    <xf numFmtId="0" fontId="5" fillId="3" borderId="2" xfId="0" applyFont="1" applyFill="1" applyBorder="1" applyAlignment="1">
      <alignment horizontal="center" vertical="top"/>
    </xf>
    <xf numFmtId="0" fontId="37" fillId="3" borderId="2" xfId="0" applyFont="1" applyFill="1" applyBorder="1" applyAlignment="1">
      <alignment horizontal="center" vertical="center"/>
    </xf>
    <xf numFmtId="0" fontId="37" fillId="3" borderId="2" xfId="0" applyFont="1" applyFill="1" applyBorder="1" applyAlignment="1">
      <alignment vertical="center"/>
    </xf>
    <xf numFmtId="0" fontId="25" fillId="3" borderId="2" xfId="0" applyFont="1" applyFill="1" applyBorder="1" applyAlignment="1">
      <alignment vertical="center"/>
    </xf>
    <xf numFmtId="0" fontId="25" fillId="3" borderId="2" xfId="0" applyFont="1" applyFill="1" applyBorder="1"/>
    <xf numFmtId="0" fontId="37" fillId="0" borderId="0" xfId="0" applyFont="1"/>
    <xf numFmtId="4" fontId="37" fillId="3" borderId="2" xfId="0" applyNumberFormat="1" applyFont="1" applyFill="1" applyBorder="1"/>
    <xf numFmtId="4" fontId="25" fillId="3" borderId="2" xfId="0" applyNumberFormat="1" applyFont="1" applyFill="1" applyBorder="1"/>
    <xf numFmtId="169" fontId="30" fillId="0" borderId="0" xfId="21" applyNumberFormat="1" applyFont="1" applyBorder="1" applyAlignment="1" applyProtection="1">
      <alignment horizontal="left" vertical="top" wrapText="1"/>
    </xf>
    <xf numFmtId="0" fontId="25" fillId="0" borderId="0" xfId="0" applyFont="1" applyAlignment="1">
      <alignment horizontal="center" vertical="top"/>
    </xf>
    <xf numFmtId="169" fontId="5" fillId="0" borderId="0" xfId="21" applyNumberFormat="1" applyFont="1" applyBorder="1" applyAlignment="1" applyProtection="1">
      <alignment horizontal="left" vertical="top" wrapText="1"/>
    </xf>
    <xf numFmtId="0" fontId="37" fillId="3" borderId="2" xfId="0" applyFont="1" applyFill="1" applyBorder="1" applyAlignment="1">
      <alignment horizontal="center"/>
    </xf>
    <xf numFmtId="0" fontId="25" fillId="3" borderId="2" xfId="0" applyFont="1" applyFill="1" applyBorder="1" applyAlignment="1">
      <alignment horizontal="center"/>
    </xf>
    <xf numFmtId="169" fontId="7" fillId="0" borderId="0" xfId="21" applyNumberFormat="1" applyFont="1" applyBorder="1" applyAlignment="1" applyProtection="1">
      <alignment vertical="top" wrapText="1"/>
    </xf>
    <xf numFmtId="169" fontId="5" fillId="0" borderId="0" xfId="21" applyNumberFormat="1" applyFont="1" applyBorder="1" applyAlignment="1" applyProtection="1">
      <alignment horizontal="right" wrapText="1"/>
    </xf>
    <xf numFmtId="169" fontId="5" fillId="0" borderId="0" xfId="21" applyNumberFormat="1" applyFont="1" applyBorder="1" applyAlignment="1" applyProtection="1">
      <alignment vertical="top" wrapText="1"/>
    </xf>
    <xf numFmtId="169" fontId="5" fillId="0" borderId="0" xfId="0" applyNumberFormat="1" applyFont="1" applyAlignment="1">
      <alignment horizontal="right" wrapText="1"/>
    </xf>
    <xf numFmtId="4" fontId="5" fillId="0" borderId="0" xfId="21" applyNumberFormat="1" applyFont="1" applyBorder="1" applyAlignment="1" applyProtection="1">
      <alignment wrapText="1"/>
    </xf>
    <xf numFmtId="0" fontId="5" fillId="0" borderId="0" xfId="0" applyFont="1" applyAlignment="1">
      <alignment horizontal="left" vertical="top" wrapText="1"/>
    </xf>
    <xf numFmtId="0" fontId="26" fillId="0" borderId="0" xfId="0" applyFont="1" applyAlignment="1">
      <alignment horizontal="left" vertical="top" wrapText="1"/>
    </xf>
    <xf numFmtId="4" fontId="18" fillId="0" borderId="0" xfId="0" applyNumberFormat="1" applyFont="1" applyAlignment="1">
      <alignment horizontal="right"/>
    </xf>
    <xf numFmtId="0" fontId="18" fillId="0" borderId="0" xfId="1" applyFont="1" applyAlignment="1">
      <alignment horizontal="left" vertical="top" wrapText="1"/>
    </xf>
    <xf numFmtId="4" fontId="18" fillId="0" borderId="0" xfId="1" applyNumberFormat="1" applyFont="1"/>
    <xf numFmtId="49" fontId="5" fillId="0" borderId="0" xfId="5" applyNumberFormat="1" applyFont="1" applyAlignment="1">
      <alignment horizontal="left" vertical="top" wrapText="1"/>
    </xf>
    <xf numFmtId="0" fontId="19" fillId="0" borderId="0" xfId="5" applyFont="1" applyAlignment="1">
      <alignment vertical="center"/>
    </xf>
    <xf numFmtId="4" fontId="18" fillId="0" borderId="0" xfId="0" applyNumberFormat="1" applyFont="1"/>
    <xf numFmtId="0" fontId="34" fillId="3" borderId="2" xfId="0" applyFont="1" applyFill="1" applyBorder="1" applyAlignment="1">
      <alignment horizontal="center"/>
    </xf>
    <xf numFmtId="0" fontId="7" fillId="3" borderId="2" xfId="0" applyFont="1" applyFill="1" applyBorder="1" applyAlignment="1">
      <alignment horizontal="center"/>
    </xf>
    <xf numFmtId="0" fontId="5" fillId="0" borderId="0" xfId="0" quotePrefix="1" applyFont="1" applyAlignment="1">
      <alignment horizontal="center"/>
    </xf>
    <xf numFmtId="0" fontId="15" fillId="0" borderId="0" xfId="0" applyFont="1" applyAlignment="1">
      <alignment horizontal="center"/>
    </xf>
    <xf numFmtId="0" fontId="20" fillId="0" borderId="0" xfId="0" applyFont="1" applyAlignment="1">
      <alignment horizontal="center"/>
    </xf>
    <xf numFmtId="0" fontId="5" fillId="0" borderId="1" xfId="0" applyFont="1" applyBorder="1" applyAlignment="1">
      <alignment horizontal="center"/>
    </xf>
    <xf numFmtId="0" fontId="5" fillId="3" borderId="2" xfId="0" applyFont="1" applyFill="1" applyBorder="1" applyAlignment="1">
      <alignment horizontal="center"/>
    </xf>
    <xf numFmtId="0" fontId="7" fillId="0" borderId="0" xfId="0" applyFont="1" applyAlignment="1">
      <alignment horizontal="center"/>
    </xf>
    <xf numFmtId="0" fontId="18" fillId="0" borderId="0" xfId="0" applyFont="1" applyAlignment="1">
      <alignment horizontal="center"/>
    </xf>
    <xf numFmtId="169" fontId="5" fillId="3" borderId="2" xfId="21" applyNumberFormat="1" applyFont="1" applyFill="1" applyBorder="1" applyAlignment="1" applyProtection="1">
      <alignment vertical="center" wrapText="1"/>
    </xf>
    <xf numFmtId="169" fontId="5" fillId="3" borderId="2" xfId="0" applyNumberFormat="1" applyFont="1" applyFill="1" applyBorder="1" applyAlignment="1">
      <alignment horizontal="right" wrapText="1"/>
    </xf>
    <xf numFmtId="4" fontId="5" fillId="3" borderId="2" xfId="0" applyNumberFormat="1" applyFont="1" applyFill="1" applyBorder="1" applyAlignment="1">
      <alignment wrapText="1"/>
    </xf>
    <xf numFmtId="0" fontId="25" fillId="0" borderId="0" xfId="0" applyFont="1" applyBorder="1"/>
    <xf numFmtId="0" fontId="25" fillId="0" borderId="0" xfId="0" applyFont="1" applyBorder="1" applyAlignment="1">
      <alignment horizontal="center"/>
    </xf>
    <xf numFmtId="4" fontId="25" fillId="0" borderId="0" xfId="0" applyNumberFormat="1" applyFont="1" applyBorder="1"/>
    <xf numFmtId="169" fontId="5" fillId="0" borderId="0" xfId="21" applyNumberFormat="1" applyFont="1" applyFill="1" applyBorder="1" applyAlignment="1" applyProtection="1">
      <alignment horizontal="left" vertical="top" wrapText="1"/>
    </xf>
    <xf numFmtId="0" fontId="25" fillId="0" borderId="0" xfId="0" applyFont="1" applyBorder="1" applyAlignment="1">
      <alignment horizontal="center" vertical="top"/>
    </xf>
    <xf numFmtId="0" fontId="25" fillId="0" borderId="0" xfId="0" applyFont="1" applyBorder="1" applyAlignment="1">
      <alignment horizontal="left" wrapText="1"/>
    </xf>
    <xf numFmtId="0" fontId="25" fillId="0" borderId="0" xfId="0" applyFont="1" applyFill="1" applyBorder="1"/>
    <xf numFmtId="0" fontId="25" fillId="0" borderId="0" xfId="0" applyFont="1" applyFill="1" applyBorder="1" applyAlignment="1">
      <alignment horizontal="center"/>
    </xf>
    <xf numFmtId="0" fontId="25" fillId="0" borderId="0" xfId="0" applyFont="1" applyFill="1" applyBorder="1" applyAlignment="1">
      <alignment vertical="center"/>
    </xf>
    <xf numFmtId="169" fontId="5" fillId="0" borderId="0" xfId="21" applyNumberFormat="1" applyFont="1" applyFill="1" applyBorder="1" applyAlignment="1" applyProtection="1">
      <alignment vertical="center" wrapText="1"/>
    </xf>
    <xf numFmtId="0" fontId="25" fillId="0" borderId="0" xfId="0" applyFont="1" applyFill="1"/>
    <xf numFmtId="0" fontId="25" fillId="0" borderId="0" xfId="0" applyFont="1" applyFill="1" applyAlignment="1">
      <alignment horizontal="center"/>
    </xf>
    <xf numFmtId="0" fontId="25" fillId="0" borderId="0" xfId="0" applyFont="1" applyFill="1" applyBorder="1" applyAlignment="1">
      <alignment horizontal="center" vertical="center"/>
    </xf>
    <xf numFmtId="0" fontId="5" fillId="0" borderId="0" xfId="0" applyFont="1" applyFill="1" applyAlignment="1">
      <alignment horizontal="left" vertical="top" wrapText="1"/>
    </xf>
    <xf numFmtId="0" fontId="5" fillId="0" borderId="0" xfId="0" applyFont="1" applyAlignment="1">
      <alignment horizontal="left" vertical="top" wrapText="1"/>
    </xf>
    <xf numFmtId="0" fontId="3" fillId="3" borderId="2" xfId="0" applyFont="1" applyFill="1" applyBorder="1" applyAlignment="1">
      <alignment vertical="center"/>
    </xf>
    <xf numFmtId="0" fontId="34" fillId="3" borderId="2" xfId="0" applyFont="1" applyFill="1" applyBorder="1" applyAlignment="1">
      <alignment vertical="center"/>
    </xf>
    <xf numFmtId="0" fontId="5" fillId="0" borderId="0" xfId="0" applyFont="1" applyAlignment="1"/>
    <xf numFmtId="0" fontId="25" fillId="0" borderId="0" xfId="0" applyFont="1" applyAlignment="1"/>
    <xf numFmtId="0" fontId="5" fillId="3" borderId="2" xfId="0" quotePrefix="1" applyFont="1" applyFill="1" applyBorder="1" applyAlignment="1">
      <alignment horizontal="center" vertical="center"/>
    </xf>
    <xf numFmtId="0" fontId="5" fillId="3" borderId="2" xfId="0" applyFont="1" applyFill="1" applyBorder="1" applyAlignment="1">
      <alignment vertical="top"/>
    </xf>
    <xf numFmtId="4" fontId="5" fillId="3" borderId="2" xfId="0" applyNumberFormat="1" applyFont="1" applyFill="1" applyBorder="1" applyAlignment="1">
      <alignment vertical="top"/>
    </xf>
    <xf numFmtId="4" fontId="25" fillId="3" borderId="2" xfId="0" applyNumberFormat="1" applyFont="1" applyFill="1" applyBorder="1" applyAlignment="1">
      <alignment vertical="top"/>
    </xf>
    <xf numFmtId="4" fontId="25" fillId="3" borderId="2" xfId="0" applyNumberFormat="1" applyFont="1" applyFill="1" applyBorder="1" applyAlignment="1">
      <alignment vertical="center"/>
    </xf>
    <xf numFmtId="0" fontId="25" fillId="0" borderId="0" xfId="0" applyFont="1" applyAlignment="1">
      <alignment vertical="center"/>
    </xf>
    <xf numFmtId="0" fontId="5" fillId="3" borderId="2" xfId="0" applyFont="1" applyFill="1" applyBorder="1" applyAlignment="1">
      <alignment horizontal="left" vertical="center" wrapText="1"/>
    </xf>
    <xf numFmtId="4" fontId="5" fillId="0" borderId="0" xfId="0" applyNumberFormat="1" applyFont="1" applyAlignment="1">
      <alignment horizontal="left" vertical="top"/>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xf>
    <xf numFmtId="4" fontId="3" fillId="3" borderId="2" xfId="0" applyNumberFormat="1" applyFont="1" applyFill="1" applyBorder="1" applyAlignment="1">
      <alignment vertical="center"/>
    </xf>
    <xf numFmtId="4" fontId="20" fillId="3" borderId="2" xfId="0" applyNumberFormat="1" applyFont="1" applyFill="1" applyBorder="1" applyAlignment="1">
      <alignment vertical="center"/>
    </xf>
    <xf numFmtId="0" fontId="20" fillId="0" borderId="0" xfId="0" applyFont="1" applyAlignment="1">
      <alignment vertical="center"/>
    </xf>
    <xf numFmtId="4" fontId="3" fillId="3" borderId="2" xfId="0" applyNumberFormat="1" applyFont="1" applyFill="1" applyBorder="1" applyAlignment="1">
      <alignment vertical="top"/>
    </xf>
    <xf numFmtId="4" fontId="5" fillId="3" borderId="2" xfId="0" applyNumberFormat="1" applyFont="1" applyFill="1" applyBorder="1" applyAlignment="1">
      <alignment horizontal="right" vertical="top"/>
    </xf>
    <xf numFmtId="4" fontId="3" fillId="3" borderId="2" xfId="0" applyNumberFormat="1" applyFont="1" applyFill="1" applyBorder="1" applyAlignment="1">
      <alignment horizontal="right" vertical="center"/>
    </xf>
    <xf numFmtId="0" fontId="3" fillId="3" borderId="2" xfId="0" applyFont="1" applyFill="1" applyBorder="1" applyAlignment="1">
      <alignment horizontal="center" vertical="top"/>
    </xf>
    <xf numFmtId="0" fontId="3" fillId="3" borderId="2" xfId="0" applyFont="1" applyFill="1" applyBorder="1" applyAlignment="1">
      <alignment vertical="top"/>
    </xf>
    <xf numFmtId="4" fontId="3" fillId="3" borderId="2" xfId="0" applyNumberFormat="1" applyFont="1" applyFill="1" applyBorder="1" applyAlignment="1">
      <alignment horizontal="right" vertical="top"/>
    </xf>
    <xf numFmtId="4" fontId="20" fillId="3" borderId="2" xfId="0" applyNumberFormat="1" applyFont="1" applyFill="1" applyBorder="1" applyAlignment="1">
      <alignment vertical="top"/>
    </xf>
    <xf numFmtId="0" fontId="3" fillId="3" borderId="2" xfId="0" applyFont="1" applyFill="1" applyBorder="1" applyAlignment="1">
      <alignment horizontal="lef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left" vertical="top" wrapText="1"/>
    </xf>
    <xf numFmtId="0" fontId="3" fillId="0" borderId="0" xfId="0" applyFont="1" applyFill="1" applyBorder="1" applyAlignment="1">
      <alignment vertical="top"/>
    </xf>
    <xf numFmtId="4" fontId="3" fillId="0" borderId="0" xfId="0" applyNumberFormat="1" applyFont="1" applyFill="1" applyBorder="1" applyAlignment="1">
      <alignment horizontal="right" vertical="top"/>
    </xf>
    <xf numFmtId="4" fontId="20" fillId="0" borderId="0" xfId="0" applyNumberFormat="1" applyFont="1" applyFill="1" applyBorder="1" applyAlignment="1">
      <alignment vertical="top"/>
    </xf>
    <xf numFmtId="4" fontId="5" fillId="0" borderId="0" xfId="0" applyNumberFormat="1" applyFont="1" applyAlignment="1"/>
    <xf numFmtId="4" fontId="34" fillId="3" borderId="2" xfId="0" applyNumberFormat="1" applyFont="1" applyFill="1" applyBorder="1" applyAlignment="1"/>
    <xf numFmtId="4" fontId="28" fillId="0" borderId="0" xfId="0" applyNumberFormat="1" applyFont="1" applyAlignment="1"/>
    <xf numFmtId="4" fontId="25" fillId="0" borderId="0" xfId="0" applyNumberFormat="1" applyFont="1" applyAlignment="1"/>
    <xf numFmtId="0" fontId="5" fillId="3" borderId="2" xfId="0" applyFont="1" applyFill="1" applyBorder="1" applyAlignment="1"/>
    <xf numFmtId="4" fontId="28" fillId="3" borderId="2" xfId="0" applyNumberFormat="1" applyFont="1" applyFill="1" applyBorder="1" applyAlignment="1"/>
    <xf numFmtId="0" fontId="5" fillId="0" borderId="1" xfId="0" applyFont="1" applyBorder="1" applyAlignment="1"/>
    <xf numFmtId="4" fontId="5" fillId="0" borderId="1" xfId="0" applyNumberFormat="1" applyFont="1" applyBorder="1" applyAlignment="1"/>
    <xf numFmtId="4" fontId="25" fillId="0" borderId="1" xfId="0" applyNumberFormat="1" applyFont="1" applyBorder="1" applyAlignment="1"/>
    <xf numFmtId="4" fontId="5" fillId="3" borderId="2" xfId="0" applyNumberFormat="1" applyFont="1" applyFill="1" applyBorder="1" applyAlignment="1"/>
    <xf numFmtId="4" fontId="25" fillId="3" borderId="2" xfId="0" applyNumberFormat="1" applyFont="1" applyFill="1" applyBorder="1" applyAlignment="1"/>
    <xf numFmtId="0" fontId="5" fillId="0" borderId="0" xfId="0" applyFont="1" applyBorder="1" applyAlignment="1">
      <alignment horizontal="left" vertical="top" wrapText="1"/>
    </xf>
    <xf numFmtId="0" fontId="5" fillId="0" borderId="0" xfId="0" applyFont="1" applyBorder="1" applyAlignment="1"/>
    <xf numFmtId="4" fontId="5" fillId="0" borderId="0" xfId="0" applyNumberFormat="1" applyFont="1" applyBorder="1" applyAlignment="1"/>
    <xf numFmtId="4" fontId="25" fillId="0" borderId="0" xfId="0" applyNumberFormat="1" applyFont="1" applyBorder="1" applyAlignment="1"/>
    <xf numFmtId="0" fontId="25" fillId="0" borderId="0" xfId="0" applyFont="1" applyAlignment="1">
      <alignment horizontal="left" vertical="top"/>
    </xf>
    <xf numFmtId="0" fontId="34" fillId="0" borderId="0" xfId="0" applyFont="1" applyAlignment="1">
      <alignment vertical="center"/>
    </xf>
    <xf numFmtId="0" fontId="25" fillId="3" borderId="2" xfId="0" applyFont="1" applyFill="1" applyBorder="1" applyAlignment="1"/>
    <xf numFmtId="0" fontId="25" fillId="3" borderId="2" xfId="0" applyFont="1" applyFill="1" applyBorder="1" applyAlignment="1">
      <alignment horizontal="right" vertical="top"/>
    </xf>
    <xf numFmtId="0" fontId="7" fillId="0" borderId="0" xfId="1" applyFont="1" applyFill="1" applyAlignment="1">
      <alignment horizontal="center"/>
    </xf>
    <xf numFmtId="0" fontId="3" fillId="0" borderId="0" xfId="1" quotePrefix="1" applyFont="1" applyFill="1" applyAlignment="1">
      <alignment horizontal="left"/>
    </xf>
    <xf numFmtId="0" fontId="3" fillId="0" borderId="0" xfId="1" applyFont="1" applyFill="1"/>
    <xf numFmtId="49" fontId="3" fillId="0" borderId="0" xfId="1" applyNumberFormat="1" applyFont="1" applyFill="1"/>
    <xf numFmtId="0" fontId="7" fillId="0" borderId="0" xfId="1" applyFont="1" applyFill="1"/>
    <xf numFmtId="0" fontId="7" fillId="0" borderId="0" xfId="1" applyFont="1" applyFill="1" applyAlignment="1">
      <alignment horizontal="left"/>
    </xf>
    <xf numFmtId="0" fontId="7" fillId="0" borderId="0" xfId="1" applyFont="1" applyFill="1" applyAlignment="1">
      <alignment horizontal="right"/>
    </xf>
    <xf numFmtId="165" fontId="7" fillId="0" borderId="0" xfId="1" applyNumberFormat="1" applyFont="1" applyFill="1" applyAlignment="1">
      <alignment horizontal="center"/>
    </xf>
    <xf numFmtId="4" fontId="7" fillId="0" borderId="0" xfId="1" applyNumberFormat="1" applyFont="1" applyFill="1" applyAlignment="1">
      <alignment horizontal="center"/>
    </xf>
    <xf numFmtId="0" fontId="7" fillId="0" borderId="0" xfId="1" applyFont="1" applyFill="1" applyAlignment="1">
      <alignment horizontal="center" vertical="top"/>
    </xf>
    <xf numFmtId="0" fontId="5" fillId="0" borderId="1" xfId="1" quotePrefix="1" applyFont="1" applyFill="1" applyBorder="1" applyAlignment="1">
      <alignment horizontal="left" vertical="top"/>
    </xf>
    <xf numFmtId="0" fontId="7" fillId="0" borderId="0" xfId="1" applyFont="1" applyFill="1" applyAlignment="1">
      <alignment vertical="top"/>
    </xf>
    <xf numFmtId="0" fontId="5" fillId="0" borderId="0" xfId="1" applyFont="1" applyFill="1" applyAlignment="1">
      <alignment vertical="top"/>
    </xf>
    <xf numFmtId="0" fontId="5" fillId="0" borderId="0" xfId="1" applyFont="1" applyFill="1" applyAlignment="1">
      <alignment horizontal="left" vertical="top"/>
    </xf>
    <xf numFmtId="0" fontId="5" fillId="0" borderId="0" xfId="1" applyFont="1" applyFill="1" applyAlignment="1">
      <alignment horizontal="right" vertical="top"/>
    </xf>
    <xf numFmtId="165" fontId="5" fillId="0" borderId="0" xfId="1" applyNumberFormat="1" applyFont="1" applyFill="1" applyAlignment="1">
      <alignment horizontal="center" vertical="top"/>
    </xf>
    <xf numFmtId="4" fontId="7" fillId="0" borderId="0" xfId="1" applyNumberFormat="1" applyFont="1" applyFill="1" applyAlignment="1">
      <alignment horizontal="center" vertical="top"/>
    </xf>
    <xf numFmtId="0" fontId="5" fillId="0" borderId="0" xfId="1" quotePrefix="1" applyFont="1" applyFill="1" applyAlignment="1">
      <alignment horizontal="left" vertical="top"/>
    </xf>
    <xf numFmtId="17" fontId="5" fillId="0" borderId="0" xfId="1" applyNumberFormat="1" applyFont="1" applyFill="1" applyAlignment="1">
      <alignment horizontal="right" vertical="top"/>
    </xf>
    <xf numFmtId="0" fontId="5" fillId="0" borderId="0" xfId="1" applyFont="1" applyFill="1" applyAlignment="1">
      <alignment horizontal="center" vertical="top"/>
    </xf>
    <xf numFmtId="0" fontId="3" fillId="0" borderId="0" xfId="1" applyFont="1" applyFill="1" applyAlignment="1">
      <alignment horizontal="center" vertical="top"/>
    </xf>
    <xf numFmtId="0" fontId="3" fillId="0" borderId="0" xfId="1" applyFont="1" applyFill="1" applyAlignment="1">
      <alignment vertical="top"/>
    </xf>
    <xf numFmtId="0" fontId="20" fillId="0" borderId="0" xfId="0" applyFont="1"/>
    <xf numFmtId="0" fontId="5" fillId="3" borderId="2" xfId="0" applyFont="1" applyFill="1" applyBorder="1" applyAlignment="1">
      <alignment horizontal="left" vertical="top"/>
    </xf>
    <xf numFmtId="0" fontId="3" fillId="3" borderId="2" xfId="0" applyFont="1" applyFill="1" applyBorder="1" applyAlignment="1">
      <alignment horizontal="center"/>
    </xf>
    <xf numFmtId="0" fontId="3" fillId="3" borderId="2" xfId="0" applyFont="1" applyFill="1" applyBorder="1"/>
    <xf numFmtId="4" fontId="3" fillId="3" borderId="2" xfId="0" applyNumberFormat="1" applyFont="1" applyFill="1" applyBorder="1"/>
    <xf numFmtId="4" fontId="3" fillId="3" borderId="2" xfId="0" applyNumberFormat="1" applyFont="1" applyFill="1" applyBorder="1" applyAlignment="1">
      <alignment horizontal="right"/>
    </xf>
    <xf numFmtId="4" fontId="20" fillId="3" borderId="2" xfId="0" applyNumberFormat="1" applyFont="1" applyFill="1" applyBorder="1"/>
    <xf numFmtId="49" fontId="5" fillId="3" borderId="2" xfId="0" applyNumberFormat="1" applyFont="1" applyFill="1" applyBorder="1" applyAlignment="1">
      <alignment horizontal="left" vertical="top" wrapText="1"/>
    </xf>
    <xf numFmtId="0" fontId="7" fillId="3" borderId="2" xfId="0" applyFont="1" applyFill="1" applyBorder="1"/>
    <xf numFmtId="0" fontId="3" fillId="3" borderId="2" xfId="0" applyFont="1" applyFill="1" applyBorder="1" applyAlignment="1">
      <alignment horizontal="left" vertical="top"/>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vertical="center"/>
    </xf>
    <xf numFmtId="4" fontId="3" fillId="0" borderId="0" xfId="0" applyNumberFormat="1" applyFont="1" applyFill="1" applyBorder="1" applyAlignment="1">
      <alignment horizontal="right" vertical="center"/>
    </xf>
    <xf numFmtId="4" fontId="20" fillId="0" borderId="0" xfId="0" applyNumberFormat="1" applyFont="1" applyFill="1" applyBorder="1" applyAlignment="1">
      <alignment vertical="center"/>
    </xf>
    <xf numFmtId="4" fontId="24" fillId="3" borderId="2" xfId="0" applyNumberFormat="1" applyFont="1" applyFill="1" applyBorder="1" applyAlignment="1">
      <alignment horizontal="right" vertical="top"/>
    </xf>
    <xf numFmtId="0" fontId="3" fillId="0" borderId="0" xfId="0" applyFont="1" applyAlignment="1">
      <alignment horizontal="left" vertical="top"/>
    </xf>
    <xf numFmtId="0" fontId="3" fillId="3" borderId="2" xfId="0" applyFont="1" applyFill="1" applyBorder="1" applyAlignment="1">
      <alignment horizontal="right" vertical="top"/>
    </xf>
    <xf numFmtId="0" fontId="4" fillId="3" borderId="2" xfId="1" applyFont="1" applyFill="1" applyBorder="1" applyAlignment="1">
      <alignment horizontal="left"/>
    </xf>
    <xf numFmtId="0" fontId="4" fillId="3" borderId="2" xfId="1" applyFont="1" applyFill="1" applyBorder="1"/>
    <xf numFmtId="0" fontId="4" fillId="3" borderId="2" xfId="1" applyFont="1" applyFill="1" applyBorder="1" applyAlignment="1">
      <alignment horizontal="center"/>
    </xf>
    <xf numFmtId="166" fontId="3" fillId="3" borderId="2" xfId="1" applyNumberFormat="1" applyFont="1" applyFill="1" applyBorder="1" applyAlignment="1">
      <alignment horizontal="right" vertical="center"/>
    </xf>
    <xf numFmtId="0" fontId="4" fillId="3" borderId="2" xfId="1" applyFont="1" applyFill="1" applyBorder="1" applyAlignment="1">
      <alignment horizontal="right"/>
    </xf>
    <xf numFmtId="165" fontId="3" fillId="3" borderId="2" xfId="1" applyNumberFormat="1" applyFont="1" applyFill="1" applyBorder="1" applyAlignment="1">
      <alignment vertical="center"/>
    </xf>
    <xf numFmtId="4" fontId="3" fillId="3" borderId="2" xfId="1" applyNumberFormat="1" applyFont="1" applyFill="1" applyBorder="1"/>
    <xf numFmtId="0" fontId="7" fillId="3" borderId="2" xfId="1" applyFont="1" applyFill="1" applyBorder="1" applyAlignment="1">
      <alignment horizontal="left"/>
    </xf>
    <xf numFmtId="0" fontId="7" fillId="3" borderId="2" xfId="1" applyFont="1" applyFill="1" applyBorder="1"/>
    <xf numFmtId="0" fontId="7" fillId="3" borderId="2" xfId="1" applyFont="1" applyFill="1" applyBorder="1" applyAlignment="1">
      <alignment horizontal="center"/>
    </xf>
    <xf numFmtId="0" fontId="7" fillId="3" borderId="2" xfId="1" applyFont="1" applyFill="1" applyBorder="1" applyAlignment="1">
      <alignment horizontal="left" vertical="center"/>
    </xf>
    <xf numFmtId="166" fontId="7" fillId="3" borderId="2" xfId="1" applyNumberFormat="1" applyFont="1" applyFill="1" applyBorder="1" applyAlignment="1">
      <alignment horizontal="right" vertical="center"/>
    </xf>
    <xf numFmtId="0" fontId="4" fillId="3" borderId="2" xfId="1" applyFont="1" applyFill="1" applyBorder="1" applyAlignment="1">
      <alignment horizontal="right" vertical="center"/>
    </xf>
    <xf numFmtId="4" fontId="5" fillId="3" borderId="2" xfId="1" applyNumberFormat="1" applyFont="1" applyFill="1" applyBorder="1" applyAlignment="1">
      <alignment vertical="center"/>
    </xf>
    <xf numFmtId="0" fontId="20" fillId="3" borderId="2" xfId="0" applyFont="1" applyFill="1" applyBorder="1" applyAlignment="1">
      <alignment horizontal="center" vertical="center"/>
    </xf>
    <xf numFmtId="0" fontId="20" fillId="3" borderId="2" xfId="0" applyFont="1" applyFill="1" applyBorder="1" applyAlignment="1">
      <alignment vertical="center"/>
    </xf>
    <xf numFmtId="0" fontId="20" fillId="3" borderId="2" xfId="0" applyFont="1" applyFill="1" applyBorder="1" applyAlignment="1">
      <alignment horizontal="center"/>
    </xf>
    <xf numFmtId="169" fontId="3" fillId="3" borderId="2" xfId="21" applyNumberFormat="1" applyFont="1" applyFill="1" applyBorder="1" applyAlignment="1" applyProtection="1">
      <alignment vertical="center" wrapText="1"/>
    </xf>
    <xf numFmtId="169" fontId="3" fillId="3" borderId="2" xfId="21" applyNumberFormat="1" applyFont="1" applyFill="1" applyBorder="1" applyAlignment="1" applyProtection="1">
      <alignment horizontal="right" vertical="center" wrapText="1"/>
    </xf>
    <xf numFmtId="4" fontId="3" fillId="3" borderId="2" xfId="21" applyNumberFormat="1" applyFont="1" applyFill="1" applyBorder="1" applyAlignment="1" applyProtection="1">
      <alignment vertical="center" wrapText="1"/>
    </xf>
    <xf numFmtId="0" fontId="29" fillId="3" borderId="2" xfId="0" applyFont="1" applyFill="1" applyBorder="1" applyAlignment="1">
      <alignment horizontal="center" vertical="center"/>
    </xf>
    <xf numFmtId="0" fontId="29" fillId="3" borderId="2" xfId="0" applyFont="1" applyFill="1" applyBorder="1" applyAlignment="1">
      <alignment vertical="center"/>
    </xf>
    <xf numFmtId="0" fontId="29" fillId="3" borderId="2" xfId="0" applyFont="1" applyFill="1" applyBorder="1" applyAlignment="1">
      <alignment horizontal="center"/>
    </xf>
    <xf numFmtId="4" fontId="29" fillId="3" borderId="2" xfId="0" applyNumberFormat="1" applyFont="1" applyFill="1" applyBorder="1"/>
    <xf numFmtId="0" fontId="29" fillId="0" borderId="0" xfId="0" applyFont="1"/>
    <xf numFmtId="0" fontId="20" fillId="3" borderId="2" xfId="0" applyFont="1" applyFill="1" applyBorder="1"/>
    <xf numFmtId="0" fontId="37" fillId="3" borderId="2" xfId="0" applyFont="1" applyFill="1" applyBorder="1"/>
    <xf numFmtId="0" fontId="37" fillId="0" borderId="0" xfId="0" applyFont="1" applyAlignment="1">
      <alignment horizontal="center"/>
    </xf>
    <xf numFmtId="4" fontId="37" fillId="0" borderId="0" xfId="0" applyNumberFormat="1" applyFont="1"/>
    <xf numFmtId="49" fontId="5" fillId="0" borderId="0" xfId="0" quotePrefix="1" applyNumberFormat="1" applyFont="1" applyFill="1" applyAlignment="1">
      <alignment horizontal="left" vertical="top" wrapText="1"/>
    </xf>
    <xf numFmtId="49" fontId="5" fillId="0" borderId="0" xfId="0" applyNumberFormat="1" applyFont="1" applyFill="1" applyAlignment="1">
      <alignment horizontal="left" vertical="top" wrapText="1"/>
    </xf>
    <xf numFmtId="0" fontId="34" fillId="0" borderId="0" xfId="0" applyFont="1" applyFill="1" applyBorder="1" applyAlignment="1">
      <alignment horizontal="center" vertical="center"/>
    </xf>
    <xf numFmtId="0" fontId="34" fillId="0" borderId="0" xfId="0" applyFont="1" applyFill="1" applyBorder="1" applyAlignment="1">
      <alignment vertical="center"/>
    </xf>
    <xf numFmtId="0" fontId="34" fillId="0" borderId="0" xfId="0" applyFont="1" applyFill="1" applyBorder="1" applyAlignment="1">
      <alignment horizontal="center"/>
    </xf>
    <xf numFmtId="4" fontId="36" fillId="0" borderId="0" xfId="0" applyNumberFormat="1" applyFont="1" applyFill="1" applyBorder="1" applyAlignment="1">
      <alignment horizontal="right"/>
    </xf>
    <xf numFmtId="4" fontId="34" fillId="0" borderId="0" xfId="0" applyNumberFormat="1" applyFont="1" applyFill="1" applyBorder="1" applyAlignment="1">
      <alignment horizontal="right"/>
    </xf>
    <xf numFmtId="4" fontId="34" fillId="0" borderId="0" xfId="0" applyNumberFormat="1" applyFont="1" applyFill="1" applyBorder="1" applyAlignment="1"/>
    <xf numFmtId="0" fontId="40" fillId="0" borderId="0" xfId="0" applyFont="1" applyAlignment="1">
      <alignment horizontal="left" vertical="top" wrapText="1"/>
    </xf>
    <xf numFmtId="49" fontId="3" fillId="3" borderId="2" xfId="7" applyFont="1" applyFill="1" applyBorder="1" applyAlignment="1">
      <alignment horizontal="left" vertical="center" wrapText="1" readingOrder="1"/>
    </xf>
    <xf numFmtId="168" fontId="3" fillId="3" borderId="2" xfId="7" applyNumberFormat="1" applyFont="1" applyFill="1" applyBorder="1" applyAlignment="1">
      <alignment horizontal="center" vertical="center" readingOrder="1"/>
    </xf>
    <xf numFmtId="49" fontId="3" fillId="3" borderId="2" xfId="7" applyFont="1" applyFill="1" applyBorder="1" applyAlignment="1">
      <alignment horizontal="center"/>
    </xf>
    <xf numFmtId="4" fontId="3" fillId="3" borderId="2" xfId="7" applyNumberFormat="1" applyFont="1" applyFill="1" applyBorder="1" applyAlignment="1">
      <alignment horizontal="center"/>
    </xf>
    <xf numFmtId="4" fontId="3" fillId="3" borderId="2" xfId="7" applyNumberFormat="1" applyFont="1" applyFill="1" applyBorder="1" applyAlignment="1">
      <alignment horizontal="right" vertical="top"/>
    </xf>
    <xf numFmtId="4" fontId="3" fillId="3" borderId="2" xfId="7" applyNumberFormat="1" applyFont="1" applyFill="1" applyBorder="1" applyAlignment="1">
      <alignment horizontal="right"/>
    </xf>
    <xf numFmtId="49" fontId="3" fillId="3" borderId="2" xfId="7" quotePrefix="1" applyFont="1" applyFill="1" applyBorder="1" applyAlignment="1">
      <alignment horizontal="left" vertical="center" wrapText="1" readingOrder="1"/>
    </xf>
    <xf numFmtId="49" fontId="3" fillId="3" borderId="2" xfId="7" applyFont="1" applyFill="1" applyBorder="1" applyAlignment="1">
      <alignment horizontal="center" vertical="center"/>
    </xf>
    <xf numFmtId="4" fontId="3" fillId="3" borderId="2" xfId="7" applyNumberFormat="1" applyFont="1" applyFill="1" applyBorder="1" applyAlignment="1">
      <alignment horizontal="center" vertical="center"/>
    </xf>
    <xf numFmtId="4" fontId="3" fillId="3" borderId="2" xfId="7" applyNumberFormat="1" applyFont="1" applyFill="1" applyBorder="1" applyAlignment="1">
      <alignment horizontal="right" vertical="center"/>
    </xf>
    <xf numFmtId="0" fontId="3" fillId="0" borderId="0" xfId="0" applyFont="1" applyAlignment="1">
      <alignment horizontal="center"/>
    </xf>
    <xf numFmtId="0" fontId="34" fillId="3" borderId="2" xfId="0" applyFont="1" applyFill="1" applyBorder="1" applyAlignment="1">
      <alignment horizontal="center" vertical="top"/>
    </xf>
    <xf numFmtId="0" fontId="4" fillId="3" borderId="2" xfId="0" quotePrefix="1" applyFont="1" applyFill="1" applyBorder="1" applyAlignment="1">
      <alignment horizontal="center" vertical="top"/>
    </xf>
    <xf numFmtId="49" fontId="43" fillId="0" borderId="0" xfId="0" quotePrefix="1" applyNumberFormat="1" applyFont="1" applyAlignment="1">
      <alignment horizontal="left" vertical="top" wrapText="1"/>
    </xf>
    <xf numFmtId="49" fontId="5" fillId="0" borderId="1" xfId="0" quotePrefix="1" applyNumberFormat="1" applyFont="1" applyBorder="1" applyAlignment="1">
      <alignment horizontal="left" vertical="top" wrapText="1"/>
    </xf>
    <xf numFmtId="0" fontId="4" fillId="0" borderId="0" xfId="0" quotePrefix="1" applyFont="1" applyFill="1" applyBorder="1" applyAlignment="1">
      <alignment horizontal="center" vertical="top"/>
    </xf>
    <xf numFmtId="0" fontId="5" fillId="0" borderId="0" xfId="0" applyFont="1" applyFill="1" applyBorder="1" applyAlignment="1">
      <alignment horizontal="center"/>
    </xf>
    <xf numFmtId="4" fontId="15" fillId="0" borderId="0" xfId="0" applyNumberFormat="1" applyFont="1" applyFill="1" applyBorder="1" applyAlignment="1">
      <alignment horizontal="right"/>
    </xf>
    <xf numFmtId="4" fontId="5" fillId="0" borderId="0" xfId="0" applyNumberFormat="1" applyFont="1" applyFill="1" applyBorder="1" applyAlignment="1">
      <alignment horizontal="right"/>
    </xf>
    <xf numFmtId="0" fontId="5" fillId="0" borderId="0" xfId="0" applyFont="1" applyAlignment="1">
      <alignment horizontal="center" vertical="top" wrapText="1"/>
    </xf>
    <xf numFmtId="4" fontId="44" fillId="0" borderId="0" xfId="0" applyNumberFormat="1" applyFont="1" applyAlignment="1">
      <alignment horizontal="right"/>
    </xf>
    <xf numFmtId="4" fontId="3" fillId="0" borderId="0" xfId="0" applyNumberFormat="1" applyFont="1" applyAlignment="1">
      <alignment horizontal="right"/>
    </xf>
    <xf numFmtId="4" fontId="3" fillId="0" borderId="0" xfId="0" applyNumberFormat="1" applyFont="1"/>
    <xf numFmtId="0" fontId="3" fillId="3" borderId="2" xfId="0" applyFont="1" applyFill="1" applyBorder="1" applyAlignment="1">
      <alignment horizontal="right" vertical="center"/>
    </xf>
    <xf numFmtId="0" fontId="5" fillId="0" borderId="0" xfId="0" applyFont="1" applyFill="1" applyAlignment="1">
      <alignment horizontal="center" vertical="top"/>
    </xf>
    <xf numFmtId="0" fontId="5" fillId="0" borderId="0" xfId="0" applyFont="1" applyFill="1" applyAlignment="1">
      <alignment horizontal="center"/>
    </xf>
    <xf numFmtId="0" fontId="5" fillId="0" borderId="0" xfId="0" applyFont="1" applyFill="1"/>
    <xf numFmtId="4" fontId="15" fillId="0" borderId="0" xfId="0" applyNumberFormat="1" applyFont="1" applyFill="1" applyAlignment="1">
      <alignment horizontal="right"/>
    </xf>
    <xf numFmtId="0" fontId="5" fillId="0" borderId="0" xfId="0" quotePrefix="1" applyFont="1" applyFill="1" applyAlignment="1">
      <alignment horizontal="center" vertical="top"/>
    </xf>
    <xf numFmtId="0" fontId="5" fillId="0" borderId="1" xfId="0" quotePrefix="1" applyFont="1" applyBorder="1" applyAlignment="1">
      <alignment horizontal="center"/>
    </xf>
    <xf numFmtId="49" fontId="5" fillId="0" borderId="0" xfId="0" quotePrefix="1" applyNumberFormat="1" applyFont="1" applyAlignment="1">
      <alignment horizontal="center" vertical="top" wrapText="1"/>
    </xf>
    <xf numFmtId="49" fontId="45" fillId="0" borderId="0" xfId="0" quotePrefix="1" applyNumberFormat="1" applyFont="1" applyAlignment="1">
      <alignment horizontal="left" vertical="top" wrapText="1"/>
    </xf>
    <xf numFmtId="0" fontId="3" fillId="0" borderId="1" xfId="0" applyFont="1" applyBorder="1" applyAlignment="1">
      <alignment horizontal="center" vertical="top"/>
    </xf>
    <xf numFmtId="4" fontId="5" fillId="0" borderId="1" xfId="0" applyNumberFormat="1" applyFont="1" applyBorder="1"/>
    <xf numFmtId="0" fontId="3" fillId="0" borderId="9" xfId="0" applyFont="1" applyBorder="1" applyAlignment="1">
      <alignment horizontal="center" vertical="top"/>
    </xf>
    <xf numFmtId="0" fontId="5" fillId="0" borderId="9" xfId="0" applyFont="1" applyBorder="1" applyAlignment="1">
      <alignment horizontal="center"/>
    </xf>
    <xf numFmtId="4" fontId="15" fillId="0" borderId="9" xfId="0" applyNumberFormat="1" applyFont="1" applyBorder="1" applyAlignment="1">
      <alignment horizontal="right"/>
    </xf>
    <xf numFmtId="4" fontId="5" fillId="0" borderId="9" xfId="0" applyNumberFormat="1" applyFont="1" applyBorder="1" applyAlignment="1">
      <alignment horizontal="right"/>
    </xf>
    <xf numFmtId="4" fontId="5" fillId="0" borderId="9" xfId="0" applyNumberFormat="1" applyFont="1" applyBorder="1"/>
    <xf numFmtId="0" fontId="3" fillId="0" borderId="9" xfId="0" applyFont="1" applyBorder="1" applyAlignment="1">
      <alignment vertical="top"/>
    </xf>
    <xf numFmtId="49" fontId="3" fillId="0" borderId="1" xfId="0" applyNumberFormat="1" applyFont="1" applyBorder="1" applyAlignment="1">
      <alignment horizontal="left" vertical="top" wrapText="1"/>
    </xf>
    <xf numFmtId="4" fontId="44" fillId="3" borderId="2" xfId="0" applyNumberFormat="1" applyFont="1" applyFill="1" applyBorder="1" applyAlignment="1">
      <alignment horizontal="right" vertical="center"/>
    </xf>
    <xf numFmtId="0" fontId="3" fillId="0" borderId="9" xfId="0" applyFont="1" applyBorder="1" applyAlignment="1">
      <alignment horizontal="center" vertical="center"/>
    </xf>
    <xf numFmtId="4" fontId="44" fillId="0" borderId="9" xfId="0" applyNumberFormat="1" applyFont="1" applyBorder="1" applyAlignment="1">
      <alignment horizontal="right" vertical="center"/>
    </xf>
    <xf numFmtId="4" fontId="3" fillId="0" borderId="9" xfId="0" applyNumberFormat="1" applyFont="1" applyBorder="1" applyAlignment="1">
      <alignment horizontal="right" vertical="center"/>
    </xf>
    <xf numFmtId="4" fontId="3" fillId="0" borderId="9" xfId="0" applyNumberFormat="1" applyFont="1" applyBorder="1" applyAlignment="1">
      <alignment vertical="center"/>
    </xf>
    <xf numFmtId="0" fontId="5" fillId="0" borderId="9" xfId="0" quotePrefix="1" applyFont="1" applyBorder="1" applyAlignment="1">
      <alignment horizontal="center" vertical="center"/>
    </xf>
    <xf numFmtId="0" fontId="7" fillId="0" borderId="9" xfId="0" applyFont="1" applyBorder="1" applyAlignment="1">
      <alignment horizontal="center" vertical="center"/>
    </xf>
    <xf numFmtId="4" fontId="17" fillId="0" borderId="9" xfId="0" applyNumberFormat="1" applyFont="1" applyBorder="1" applyAlignment="1">
      <alignment horizontal="right" vertical="center"/>
    </xf>
    <xf numFmtId="4" fontId="7" fillId="0" borderId="9" xfId="0" applyNumberFormat="1" applyFont="1" applyBorder="1" applyAlignment="1">
      <alignment horizontal="right" vertical="center"/>
    </xf>
    <xf numFmtId="4" fontId="7" fillId="0" borderId="9" xfId="0" applyNumberFormat="1" applyFont="1" applyBorder="1" applyAlignment="1">
      <alignment vertical="center"/>
    </xf>
    <xf numFmtId="168" fontId="5" fillId="3" borderId="2" xfId="7" applyNumberFormat="1" applyFont="1" applyFill="1" applyBorder="1" applyAlignment="1">
      <alignment horizontal="center" vertical="center" readingOrder="1"/>
    </xf>
    <xf numFmtId="49" fontId="3" fillId="3" borderId="2" xfId="7" applyNumberFormat="1" applyFont="1" applyFill="1" applyBorder="1" applyAlignment="1">
      <alignment horizontal="left" vertical="center" wrapText="1" readingOrder="1"/>
    </xf>
    <xf numFmtId="49" fontId="5" fillId="3" borderId="2" xfId="7" applyFont="1" applyFill="1" applyBorder="1" applyAlignment="1">
      <alignment horizontal="center"/>
    </xf>
    <xf numFmtId="4" fontId="5" fillId="3" borderId="2" xfId="7" applyNumberFormat="1" applyFont="1" applyFill="1" applyBorder="1" applyAlignment="1">
      <alignment horizontal="center"/>
    </xf>
    <xf numFmtId="4" fontId="5" fillId="3" borderId="2" xfId="7" applyNumberFormat="1" applyFont="1" applyFill="1" applyBorder="1" applyAlignment="1">
      <alignment horizontal="right" vertical="top"/>
    </xf>
    <xf numFmtId="4" fontId="5" fillId="3" borderId="2" xfId="7" applyNumberFormat="1" applyFont="1" applyFill="1" applyBorder="1" applyAlignment="1">
      <alignment horizontal="right"/>
    </xf>
    <xf numFmtId="168" fontId="3" fillId="0" borderId="0" xfId="14" applyNumberFormat="1" applyFont="1" applyAlignment="1">
      <alignment horizontal="right" vertical="top"/>
    </xf>
    <xf numFmtId="0" fontId="20" fillId="0" borderId="0" xfId="0" applyFont="1" applyFill="1" applyBorder="1"/>
    <xf numFmtId="4" fontId="7" fillId="0" borderId="0" xfId="0" applyNumberFormat="1" applyFont="1" applyAlignment="1">
      <alignment horizontal="center"/>
    </xf>
    <xf numFmtId="1" fontId="5" fillId="0" borderId="0" xfId="0" applyNumberFormat="1" applyFont="1" applyAlignment="1">
      <alignment horizontal="center"/>
    </xf>
    <xf numFmtId="4" fontId="5" fillId="0" borderId="0" xfId="0" applyNumberFormat="1" applyFont="1" applyAlignment="1">
      <alignment horizontal="left"/>
    </xf>
    <xf numFmtId="171" fontId="5" fillId="0" borderId="0" xfId="0" applyNumberFormat="1" applyFont="1"/>
    <xf numFmtId="4" fontId="3" fillId="0" borderId="2" xfId="0" applyNumberFormat="1" applyFont="1" applyBorder="1" applyAlignment="1">
      <alignment horizontal="center"/>
    </xf>
    <xf numFmtId="0" fontId="3" fillId="0" borderId="2" xfId="0" applyFont="1" applyBorder="1"/>
    <xf numFmtId="4" fontId="5" fillId="0" borderId="2" xfId="0" applyNumberFormat="1" applyFont="1" applyBorder="1"/>
    <xf numFmtId="0" fontId="5" fillId="0" borderId="2" xfId="0" applyFont="1" applyBorder="1"/>
    <xf numFmtId="0" fontId="5" fillId="0" borderId="0" xfId="0" applyFont="1" applyAlignment="1">
      <alignment horizontal="center" vertical="center" wrapText="1"/>
    </xf>
    <xf numFmtId="0" fontId="5" fillId="0" borderId="0" xfId="16" applyFont="1" applyAlignment="1">
      <alignment vertical="top" wrapText="1"/>
    </xf>
    <xf numFmtId="4" fontId="3" fillId="3" borderId="2" xfId="0" applyNumberFormat="1" applyFont="1" applyFill="1" applyBorder="1" applyAlignment="1">
      <alignment horizontal="center"/>
    </xf>
    <xf numFmtId="171" fontId="3" fillId="3" borderId="2" xfId="0" applyNumberFormat="1" applyFont="1" applyFill="1" applyBorder="1"/>
    <xf numFmtId="49" fontId="5" fillId="0" borderId="0" xfId="3" quotePrefix="1" applyNumberFormat="1" applyFont="1" applyAlignment="1">
      <alignment horizontal="center" vertical="top"/>
    </xf>
    <xf numFmtId="0" fontId="5" fillId="0" borderId="0" xfId="0" applyFont="1" applyAlignment="1">
      <alignment horizontal="left" vertical="top" wrapText="1"/>
    </xf>
    <xf numFmtId="0" fontId="5" fillId="0" borderId="0" xfId="0" applyFont="1" applyAlignment="1">
      <alignment horizontal="left" vertical="top" wrapText="1"/>
    </xf>
    <xf numFmtId="0" fontId="25" fillId="0" borderId="0" xfId="0" applyFont="1" applyAlignment="1">
      <alignment wrapText="1"/>
    </xf>
    <xf numFmtId="0" fontId="46" fillId="0" borderId="0" xfId="0" applyFont="1"/>
    <xf numFmtId="0" fontId="25" fillId="0" borderId="0" xfId="0" applyFont="1" applyAlignment="1">
      <alignment vertical="top" wrapText="1"/>
    </xf>
    <xf numFmtId="0" fontId="46" fillId="0" borderId="0" xfId="0" applyFont="1" applyAlignment="1">
      <alignment horizontal="left" vertical="top" wrapText="1"/>
    </xf>
    <xf numFmtId="0" fontId="25" fillId="0" borderId="0" xfId="0" applyFont="1" applyAlignment="1">
      <alignment vertical="top"/>
    </xf>
    <xf numFmtId="0" fontId="4" fillId="3" borderId="2" xfId="0" applyFont="1" applyFill="1" applyBorder="1" applyAlignment="1">
      <alignment vertical="top"/>
    </xf>
    <xf numFmtId="0" fontId="45" fillId="0" borderId="0" xfId="0" applyFont="1" applyAlignment="1">
      <alignment vertical="top"/>
    </xf>
    <xf numFmtId="0" fontId="3" fillId="0" borderId="1" xfId="0" applyFont="1" applyBorder="1" applyAlignment="1">
      <alignment vertical="top"/>
    </xf>
    <xf numFmtId="0" fontId="3" fillId="0" borderId="0" xfId="0" applyFont="1" applyAlignment="1">
      <alignment vertical="top"/>
    </xf>
    <xf numFmtId="0" fontId="19" fillId="0" borderId="0" xfId="0" applyFont="1" applyAlignment="1">
      <alignment vertical="top"/>
    </xf>
    <xf numFmtId="0" fontId="4" fillId="0" borderId="0" xfId="0" applyFont="1" applyFill="1" applyBorder="1" applyAlignment="1">
      <alignment vertical="top"/>
    </xf>
    <xf numFmtId="0" fontId="16" fillId="0" borderId="0" xfId="0" applyFont="1" applyAlignment="1">
      <alignment vertical="top"/>
    </xf>
    <xf numFmtId="0" fontId="16" fillId="0" borderId="0" xfId="0" applyFont="1" applyAlignment="1">
      <alignment vertical="top" wrapText="1"/>
    </xf>
    <xf numFmtId="0" fontId="40" fillId="0" borderId="0" xfId="0" applyFont="1" applyAlignment="1">
      <alignment vertical="top"/>
    </xf>
    <xf numFmtId="0" fontId="5" fillId="0" borderId="0" xfId="0" applyFont="1" applyAlignment="1">
      <alignment horizontal="left" vertical="top" wrapText="1"/>
    </xf>
    <xf numFmtId="0" fontId="4" fillId="0" borderId="0" xfId="1" applyFont="1" applyAlignment="1">
      <alignment horizontal="left" vertical="top" wrapText="1"/>
    </xf>
    <xf numFmtId="0" fontId="4" fillId="0" borderId="0" xfId="1" applyFont="1" applyAlignment="1">
      <alignment horizontal="left" vertical="top"/>
    </xf>
    <xf numFmtId="0" fontId="42" fillId="3" borderId="7" xfId="1" applyFont="1" applyFill="1" applyBorder="1" applyAlignment="1">
      <alignment horizontal="center" vertical="center"/>
    </xf>
    <xf numFmtId="0" fontId="42" fillId="3" borderId="8" xfId="1" applyFont="1" applyFill="1" applyBorder="1" applyAlignment="1">
      <alignment horizontal="center" vertical="center"/>
    </xf>
    <xf numFmtId="0" fontId="20" fillId="3" borderId="2" xfId="0" applyFont="1" applyFill="1" applyBorder="1" applyAlignment="1">
      <alignment horizontal="left"/>
    </xf>
    <xf numFmtId="0" fontId="5" fillId="0" borderId="0" xfId="0" applyFont="1" applyAlignment="1">
      <alignment horizontal="left" vertical="top" wrapText="1"/>
    </xf>
    <xf numFmtId="0" fontId="25" fillId="0" borderId="0" xfId="0" applyFont="1" applyAlignment="1">
      <alignment horizontal="left" vertical="top" wrapText="1"/>
    </xf>
    <xf numFmtId="49" fontId="5" fillId="0" borderId="0" xfId="7" applyFont="1" applyAlignment="1">
      <alignment horizontal="left" vertical="top" wrapText="1" readingOrder="1"/>
    </xf>
    <xf numFmtId="0" fontId="5" fillId="0" borderId="0" xfId="0" applyFont="1" applyAlignment="1">
      <alignment horizontal="left"/>
    </xf>
    <xf numFmtId="0" fontId="26" fillId="0" borderId="0" xfId="0" applyFont="1" applyAlignment="1">
      <alignment horizontal="left" vertical="top" wrapText="1"/>
    </xf>
    <xf numFmtId="0" fontId="5" fillId="0" borderId="0" xfId="0" applyFont="1" applyAlignment="1">
      <alignment horizontal="left" wrapText="1"/>
    </xf>
    <xf numFmtId="0" fontId="33" fillId="0" borderId="0" xfId="0" applyFont="1" applyAlignment="1">
      <alignment horizontal="left" vertical="top" wrapText="1"/>
    </xf>
  </cellXfs>
  <cellStyles count="23">
    <cellStyle name="CENA / KOS" xfId="10" xr:uid="{00000000-0005-0000-0000-000000000000}"/>
    <cellStyle name="Naslov 5 6" xfId="7" xr:uid="{00000000-0005-0000-0000-000001000000}"/>
    <cellStyle name="Navadno" xfId="0" builtinId="0"/>
    <cellStyle name="Navadno 11" xfId="16" xr:uid="{00000000-0005-0000-0000-000003000000}"/>
    <cellStyle name="Navadno 11 70" xfId="18" xr:uid="{00000000-0005-0000-0000-000004000000}"/>
    <cellStyle name="Navadno 13" xfId="12" xr:uid="{00000000-0005-0000-0000-000005000000}"/>
    <cellStyle name="Navadno 16 2" xfId="13" xr:uid="{00000000-0005-0000-0000-000006000000}"/>
    <cellStyle name="Navadno 2" xfId="8" xr:uid="{00000000-0005-0000-0000-000007000000}"/>
    <cellStyle name="Navadno 2 17" xfId="15" xr:uid="{00000000-0005-0000-0000-000008000000}"/>
    <cellStyle name="Navadno 2 2 2" xfId="9" xr:uid="{00000000-0005-0000-0000-000009000000}"/>
    <cellStyle name="Navadno 2 5" xfId="14" xr:uid="{00000000-0005-0000-0000-00000A000000}"/>
    <cellStyle name="Navadno 27 16" xfId="11" xr:uid="{00000000-0005-0000-0000-00000B000000}"/>
    <cellStyle name="Navadno 3 10" xfId="17" xr:uid="{00000000-0005-0000-0000-00000C000000}"/>
    <cellStyle name="Navadno 3 2 2" xfId="20" xr:uid="{00000000-0005-0000-0000-00000D000000}"/>
    <cellStyle name="Navadno 4" xfId="6" xr:uid="{00000000-0005-0000-0000-00000E000000}"/>
    <cellStyle name="Navadno_ARREA- koča Ruše-rušitve" xfId="3" xr:uid="{00000000-0005-0000-0000-00000F000000}"/>
    <cellStyle name="Navadno_KALAMAR-PSO GREGORČIČEVA MS-16.11.04" xfId="1" xr:uid="{00000000-0005-0000-0000-000010000000}"/>
    <cellStyle name="Navadno_PROJEKTA gradbena jama komenda marec 2009 in avgust 10" xfId="5" xr:uid="{00000000-0005-0000-0000-000011000000}"/>
    <cellStyle name="Normal 4" xfId="19" xr:uid="{00000000-0005-0000-0000-000012000000}"/>
    <cellStyle name="Normal_pr zid 7,9 koslj 10.12.98 (2)" xfId="4" xr:uid="{00000000-0005-0000-0000-000013000000}"/>
    <cellStyle name="Vejica 15" xfId="22" xr:uid="{00000000-0005-0000-0000-000014000000}"/>
    <cellStyle name="Vejica 2 7" xfId="21" xr:uid="{00000000-0005-0000-0000-000015000000}"/>
    <cellStyle name="Vejica_KALAMAR-PSO GREGORČIČEVA MS-16.11.04" xfId="2" xr:uid="{00000000-0005-0000-0000-000016000000}"/>
  </cellStyles>
  <dxfs count="1">
    <dxf>
      <font>
        <b val="0"/>
        <i/>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0</xdr:rowOff>
    </xdr:from>
    <xdr:to>
      <xdr:col>9</xdr:col>
      <xdr:colOff>304800</xdr:colOff>
      <xdr:row>2</xdr:row>
      <xdr:rowOff>161925</xdr:rowOff>
    </xdr:to>
    <xdr:sp macro="" textlink="">
      <xdr:nvSpPr>
        <xdr:cNvPr id="2" name="AutoShape 1" descr="Rezultat iskanja slik za logo mestna občina ljubljana">
          <a:extLst>
            <a:ext uri="{FF2B5EF4-FFF2-40B4-BE49-F238E27FC236}">
              <a16:creationId xmlns:a16="http://schemas.microsoft.com/office/drawing/2014/main" id="{BCA571E1-4F15-44AC-94FD-3449923D3FA8}"/>
            </a:ext>
          </a:extLst>
        </xdr:cNvPr>
        <xdr:cNvSpPr>
          <a:spLocks noChangeAspect="1" noChangeArrowheads="1"/>
        </xdr:cNvSpPr>
      </xdr:nvSpPr>
      <xdr:spPr bwMode="auto">
        <a:xfrm>
          <a:off x="46386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0</xdr:row>
      <xdr:rowOff>0</xdr:rowOff>
    </xdr:from>
    <xdr:to>
      <xdr:col>9</xdr:col>
      <xdr:colOff>304800</xdr:colOff>
      <xdr:row>2</xdr:row>
      <xdr:rowOff>161925</xdr:rowOff>
    </xdr:to>
    <xdr:sp macro="" textlink="">
      <xdr:nvSpPr>
        <xdr:cNvPr id="3" name="AutoShape 2" descr="Rezultat iskanja slik za logo mestna občina ljubljana">
          <a:extLst>
            <a:ext uri="{FF2B5EF4-FFF2-40B4-BE49-F238E27FC236}">
              <a16:creationId xmlns:a16="http://schemas.microsoft.com/office/drawing/2014/main" id="{1D0E76AC-BAAB-4442-97BB-EA01E5173D0F}"/>
            </a:ext>
          </a:extLst>
        </xdr:cNvPr>
        <xdr:cNvSpPr>
          <a:spLocks noChangeAspect="1" noChangeArrowheads="1"/>
        </xdr:cNvSpPr>
      </xdr:nvSpPr>
      <xdr:spPr bwMode="auto">
        <a:xfrm>
          <a:off x="46386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K44"/>
  <sheetViews>
    <sheetView workbookViewId="0">
      <selection activeCell="N11" sqref="N11"/>
    </sheetView>
  </sheetViews>
  <sheetFormatPr defaultColWidth="9.109375" defaultRowHeight="13.8" x14ac:dyDescent="0.3"/>
  <cols>
    <col min="1" max="1" width="4.6640625" style="6" customWidth="1"/>
    <col min="2" max="2" width="9.109375" style="7"/>
    <col min="3" max="3" width="3.5546875" style="7" customWidth="1"/>
    <col min="4" max="4" width="10.109375" style="7" bestFit="1" customWidth="1"/>
    <col min="5" max="5" width="9.109375" style="7"/>
    <col min="6" max="6" width="6.44140625" style="7" customWidth="1"/>
    <col min="7" max="7" width="3.33203125" style="7" customWidth="1"/>
    <col min="8" max="8" width="5.5546875" style="7" customWidth="1"/>
    <col min="9" max="9" width="17.5546875" style="69" customWidth="1"/>
    <col min="10" max="10" width="8.5546875" style="70" customWidth="1"/>
    <col min="11" max="16384" width="9.109375" style="7"/>
  </cols>
  <sheetData>
    <row r="1" spans="1:11" s="5" customFormat="1" x14ac:dyDescent="0.25">
      <c r="A1" s="1"/>
      <c r="B1" s="2" t="s">
        <v>0</v>
      </c>
      <c r="C1" s="3"/>
      <c r="D1" s="603" t="s">
        <v>1</v>
      </c>
      <c r="E1" s="603"/>
      <c r="F1" s="603"/>
      <c r="G1" s="603"/>
      <c r="H1" s="603"/>
      <c r="I1" s="603"/>
      <c r="J1" s="4"/>
    </row>
    <row r="2" spans="1:11" s="5" customFormat="1" ht="17.25" customHeight="1" x14ac:dyDescent="0.25">
      <c r="A2" s="1"/>
      <c r="B2" s="2" t="s">
        <v>26</v>
      </c>
      <c r="C2" s="3"/>
      <c r="D2" s="604" t="s">
        <v>27</v>
      </c>
      <c r="E2" s="604"/>
      <c r="F2" s="604"/>
      <c r="G2" s="604"/>
      <c r="H2" s="604"/>
      <c r="I2" s="604"/>
      <c r="J2" s="4"/>
    </row>
    <row r="3" spans="1:11" x14ac:dyDescent="0.3">
      <c r="B3" s="2"/>
      <c r="F3" s="8"/>
      <c r="G3" s="9"/>
      <c r="H3" s="9"/>
      <c r="I3" s="10"/>
      <c r="J3" s="11"/>
    </row>
    <row r="4" spans="1:11" ht="18" customHeight="1" x14ac:dyDescent="0.3">
      <c r="B4" s="2" t="s">
        <v>2</v>
      </c>
      <c r="D4" s="71" t="s">
        <v>25</v>
      </c>
      <c r="E4" s="71"/>
      <c r="F4" s="71"/>
      <c r="G4" s="71"/>
      <c r="H4" s="71"/>
      <c r="I4" s="71"/>
      <c r="J4" s="72"/>
      <c r="K4" s="8"/>
    </row>
    <row r="5" spans="1:11" ht="18" x14ac:dyDescent="0.35">
      <c r="B5" s="2"/>
      <c r="D5" s="12"/>
      <c r="F5" s="8"/>
      <c r="G5" s="9"/>
      <c r="H5" s="9"/>
      <c r="I5" s="10"/>
      <c r="J5" s="11"/>
    </row>
    <row r="6" spans="1:11" ht="18" x14ac:dyDescent="0.35">
      <c r="B6" s="2"/>
      <c r="D6" s="12"/>
      <c r="F6" s="8"/>
      <c r="G6" s="9"/>
      <c r="H6" s="9"/>
      <c r="I6" s="10"/>
      <c r="J6" s="11"/>
    </row>
    <row r="7" spans="1:11" s="22" customFormat="1" ht="14.4" x14ac:dyDescent="0.3">
      <c r="A7" s="13"/>
      <c r="B7" s="14" t="s">
        <v>3</v>
      </c>
      <c r="C7" s="15"/>
      <c r="D7" s="16" t="s">
        <v>28</v>
      </c>
      <c r="E7" s="17"/>
      <c r="F7" s="18"/>
      <c r="G7" s="19"/>
      <c r="H7" s="19"/>
      <c r="I7" s="20"/>
      <c r="J7" s="21"/>
      <c r="K7" s="17"/>
    </row>
    <row r="8" spans="1:11" s="440" customFormat="1" ht="14.4" x14ac:dyDescent="0.3">
      <c r="A8" s="436"/>
      <c r="B8" s="437"/>
      <c r="C8" s="438"/>
      <c r="D8" s="439"/>
      <c r="F8" s="441"/>
      <c r="G8" s="442"/>
      <c r="H8" s="442"/>
      <c r="I8" s="443"/>
      <c r="J8" s="444"/>
    </row>
    <row r="9" spans="1:11" s="447" customFormat="1" x14ac:dyDescent="0.3">
      <c r="A9" s="445"/>
      <c r="B9" s="446" t="s">
        <v>4</v>
      </c>
      <c r="E9" s="448"/>
      <c r="F9" s="449"/>
      <c r="G9" s="450"/>
      <c r="H9" s="450"/>
      <c r="I9" s="451"/>
      <c r="J9" s="452"/>
    </row>
    <row r="10" spans="1:11" s="447" customFormat="1" ht="15" customHeight="1" x14ac:dyDescent="0.3">
      <c r="A10" s="445"/>
      <c r="B10" s="453" t="s">
        <v>5</v>
      </c>
      <c r="E10" s="450" t="s">
        <v>6</v>
      </c>
      <c r="F10" s="449" t="s">
        <v>1097</v>
      </c>
      <c r="G10" s="450"/>
      <c r="H10" s="454"/>
      <c r="I10" s="455"/>
      <c r="J10" s="445"/>
      <c r="K10" s="450" t="s">
        <v>1093</v>
      </c>
    </row>
    <row r="11" spans="1:11" s="447" customFormat="1" ht="15" customHeight="1" x14ac:dyDescent="0.3">
      <c r="A11" s="445"/>
      <c r="B11" s="453" t="s">
        <v>7</v>
      </c>
      <c r="E11" s="450" t="s">
        <v>6</v>
      </c>
      <c r="F11" s="449" t="s">
        <v>1279</v>
      </c>
      <c r="G11" s="450"/>
      <c r="H11" s="454"/>
      <c r="I11" s="455"/>
      <c r="J11" s="445"/>
      <c r="K11" s="450" t="s">
        <v>1094</v>
      </c>
    </row>
    <row r="12" spans="1:11" s="447" customFormat="1" ht="15" customHeight="1" x14ac:dyDescent="0.3">
      <c r="A12" s="445"/>
      <c r="B12" s="449" t="s">
        <v>8</v>
      </c>
      <c r="E12" s="450" t="s">
        <v>6</v>
      </c>
      <c r="F12" s="449" t="s">
        <v>1096</v>
      </c>
      <c r="G12" s="450"/>
      <c r="H12" s="454"/>
      <c r="I12" s="455"/>
      <c r="J12" s="445"/>
      <c r="K12" s="450" t="s">
        <v>1095</v>
      </c>
    </row>
    <row r="13" spans="1:11" s="447" customFormat="1" ht="15" customHeight="1" x14ac:dyDescent="0.3">
      <c r="A13" s="445"/>
      <c r="B13" s="453" t="s">
        <v>9</v>
      </c>
      <c r="E13" s="450" t="s">
        <v>6</v>
      </c>
      <c r="F13" s="449">
        <v>31521</v>
      </c>
      <c r="G13" s="450"/>
      <c r="H13" s="450"/>
      <c r="I13" s="455"/>
      <c r="J13" s="445"/>
      <c r="K13" s="450" t="s">
        <v>1280</v>
      </c>
    </row>
    <row r="14" spans="1:11" s="447" customFormat="1" ht="15" customHeight="1" x14ac:dyDescent="0.3">
      <c r="A14" s="445"/>
      <c r="B14" s="453" t="s">
        <v>1284</v>
      </c>
      <c r="E14" s="450" t="s">
        <v>6</v>
      </c>
      <c r="F14" s="449">
        <v>7177</v>
      </c>
      <c r="G14" s="450"/>
      <c r="H14" s="450"/>
      <c r="I14" s="455"/>
      <c r="J14" s="445"/>
      <c r="K14" s="450" t="s">
        <v>1285</v>
      </c>
    </row>
    <row r="15" spans="1:11" s="457" customFormat="1" ht="15" customHeight="1" x14ac:dyDescent="0.3">
      <c r="A15" s="456"/>
      <c r="B15" s="449" t="s">
        <v>1069</v>
      </c>
      <c r="C15" s="448"/>
      <c r="D15" s="448"/>
      <c r="E15" s="450" t="s">
        <v>6</v>
      </c>
      <c r="F15" s="449" t="s">
        <v>1096</v>
      </c>
      <c r="G15" s="448"/>
      <c r="H15" s="448"/>
      <c r="I15" s="448"/>
      <c r="J15" s="448"/>
      <c r="K15" s="450" t="s">
        <v>1095</v>
      </c>
    </row>
    <row r="16" spans="1:11" s="457" customFormat="1" x14ac:dyDescent="0.3">
      <c r="A16" s="456"/>
      <c r="B16" s="449" t="s">
        <v>1281</v>
      </c>
      <c r="E16" s="450" t="s">
        <v>6</v>
      </c>
      <c r="F16" s="448" t="s">
        <v>1282</v>
      </c>
      <c r="K16" s="450" t="s">
        <v>1283</v>
      </c>
    </row>
    <row r="17" spans="1:11" s="28" customFormat="1" x14ac:dyDescent="0.3">
      <c r="A17" s="27"/>
      <c r="B17" s="29"/>
    </row>
    <row r="18" spans="1:11" s="28" customFormat="1" x14ac:dyDescent="0.3">
      <c r="A18" s="27"/>
      <c r="B18" s="396" t="s">
        <v>1092</v>
      </c>
      <c r="D18" s="30"/>
      <c r="F18" s="31"/>
      <c r="G18" s="29"/>
      <c r="H18" s="29"/>
      <c r="I18" s="32"/>
      <c r="J18" s="33"/>
    </row>
    <row r="19" spans="1:11" x14ac:dyDescent="0.3">
      <c r="A19" s="34"/>
      <c r="B19" s="35"/>
      <c r="C19" s="36"/>
      <c r="D19" s="36"/>
      <c r="E19" s="36"/>
      <c r="F19" s="37"/>
      <c r="G19" s="38"/>
      <c r="H19" s="38"/>
      <c r="I19" s="39"/>
      <c r="J19" s="40"/>
      <c r="K19" s="36"/>
    </row>
    <row r="20" spans="1:11" ht="23.25" customHeight="1" x14ac:dyDescent="0.3">
      <c r="B20" s="605" t="s">
        <v>10</v>
      </c>
      <c r="C20" s="605"/>
      <c r="D20" s="605"/>
      <c r="E20" s="605"/>
      <c r="F20" s="605"/>
      <c r="G20" s="605"/>
      <c r="H20" s="605"/>
      <c r="I20" s="605"/>
      <c r="J20" s="605"/>
    </row>
    <row r="21" spans="1:11" ht="14.4" thickBot="1" x14ac:dyDescent="0.35">
      <c r="A21" s="34"/>
      <c r="B21" s="606"/>
      <c r="C21" s="606"/>
      <c r="D21" s="606"/>
      <c r="E21" s="606"/>
      <c r="F21" s="606"/>
      <c r="G21" s="606"/>
      <c r="H21" s="606"/>
      <c r="I21" s="606"/>
      <c r="J21" s="606"/>
      <c r="K21" s="36"/>
    </row>
    <row r="22" spans="1:11" ht="14.4" thickTop="1" x14ac:dyDescent="0.3">
      <c r="C22" s="41"/>
      <c r="D22" s="24"/>
      <c r="E22" s="22"/>
      <c r="F22" s="26"/>
      <c r="H22" s="23"/>
      <c r="I22" s="42"/>
      <c r="J22" s="43"/>
    </row>
    <row r="23" spans="1:11" s="5" customFormat="1" x14ac:dyDescent="0.25">
      <c r="A23" s="1" t="s">
        <v>11</v>
      </c>
      <c r="B23" s="5" t="s">
        <v>12</v>
      </c>
      <c r="D23" s="44"/>
      <c r="E23" s="3"/>
      <c r="F23" s="45"/>
      <c r="G23" s="46"/>
      <c r="H23" s="46"/>
      <c r="I23" s="47">
        <f>+'GRADBENO-OBRTNIŠKA DELA'!D663</f>
        <v>0</v>
      </c>
      <c r="J23" s="48"/>
    </row>
    <row r="24" spans="1:11" s="5" customFormat="1" x14ac:dyDescent="0.25">
      <c r="A24" s="1"/>
      <c r="D24" s="44"/>
      <c r="E24" s="3"/>
      <c r="F24" s="45"/>
      <c r="G24" s="46"/>
      <c r="H24" s="46"/>
      <c r="I24" s="47"/>
      <c r="J24" s="48"/>
    </row>
    <row r="25" spans="1:11" s="5" customFormat="1" x14ac:dyDescent="0.25">
      <c r="A25" s="1" t="s">
        <v>13</v>
      </c>
      <c r="B25" s="5" t="s">
        <v>16</v>
      </c>
      <c r="D25" s="44"/>
      <c r="E25" s="3"/>
      <c r="F25" s="45"/>
      <c r="G25" s="46"/>
      <c r="H25" s="46"/>
      <c r="I25" s="47">
        <f>+'STROJNO-INSTALACIJSKA DELA'!D450</f>
        <v>0</v>
      </c>
      <c r="J25" s="48"/>
    </row>
    <row r="26" spans="1:11" s="5" customFormat="1" x14ac:dyDescent="0.25">
      <c r="A26" s="1"/>
      <c r="D26" s="44"/>
      <c r="E26" s="3"/>
      <c r="F26" s="45"/>
      <c r="G26" s="46"/>
      <c r="H26" s="46"/>
      <c r="I26" s="47"/>
      <c r="J26" s="48"/>
    </row>
    <row r="27" spans="1:11" s="5" customFormat="1" x14ac:dyDescent="0.25">
      <c r="A27" s="1" t="s">
        <v>15</v>
      </c>
      <c r="B27" s="5" t="s">
        <v>14</v>
      </c>
      <c r="D27" s="44"/>
      <c r="E27" s="3"/>
      <c r="F27" s="45"/>
      <c r="G27" s="46"/>
      <c r="H27" s="46"/>
      <c r="I27" s="47">
        <f>+'ELEKTRO-INSTALACIJSKA DELA'!F462</f>
        <v>0</v>
      </c>
      <c r="J27" s="48"/>
    </row>
    <row r="28" spans="1:11" s="5" customFormat="1" x14ac:dyDescent="0.25">
      <c r="A28" s="1"/>
      <c r="D28" s="44"/>
      <c r="E28" s="3"/>
      <c r="F28" s="45"/>
      <c r="G28" s="46"/>
      <c r="H28" s="46"/>
      <c r="I28" s="47"/>
      <c r="J28" s="48"/>
    </row>
    <row r="29" spans="1:11" s="5" customFormat="1" x14ac:dyDescent="0.25">
      <c r="A29" s="1" t="s">
        <v>17</v>
      </c>
      <c r="B29" s="5" t="s">
        <v>862</v>
      </c>
      <c r="D29" s="44"/>
      <c r="E29" s="3"/>
      <c r="F29" s="45"/>
      <c r="G29" s="46"/>
      <c r="H29" s="46"/>
      <c r="I29" s="47">
        <f>+'TEHNOLOŠKA OPREMA'!E139</f>
        <v>0</v>
      </c>
      <c r="J29" s="48"/>
    </row>
    <row r="30" spans="1:11" s="5" customFormat="1" x14ac:dyDescent="0.25">
      <c r="A30" s="1"/>
      <c r="D30" s="44"/>
      <c r="E30" s="3"/>
      <c r="F30" s="45"/>
      <c r="G30" s="46"/>
      <c r="H30" s="46"/>
      <c r="I30" s="47"/>
      <c r="J30" s="48"/>
    </row>
    <row r="31" spans="1:11" s="5" customFormat="1" x14ac:dyDescent="0.25">
      <c r="A31" s="1" t="s">
        <v>18</v>
      </c>
      <c r="B31" s="5" t="s">
        <v>1003</v>
      </c>
      <c r="D31" s="44"/>
      <c r="E31" s="3"/>
      <c r="F31" s="45"/>
      <c r="G31" s="46"/>
      <c r="H31" s="46"/>
      <c r="I31" s="47">
        <f>+(I23+I25+I27+I29)*0.15</f>
        <v>0</v>
      </c>
      <c r="J31" s="48"/>
    </row>
    <row r="32" spans="1:11" s="5" customFormat="1" x14ac:dyDescent="0.25">
      <c r="A32" s="1"/>
      <c r="D32" s="44"/>
      <c r="E32" s="3"/>
      <c r="F32" s="45"/>
      <c r="G32" s="46"/>
      <c r="H32" s="46"/>
      <c r="I32" s="47"/>
      <c r="J32" s="48"/>
    </row>
    <row r="33" spans="1:11" s="5" customFormat="1" x14ac:dyDescent="0.25">
      <c r="A33" s="1" t="s">
        <v>19</v>
      </c>
      <c r="B33" s="5" t="s">
        <v>1091</v>
      </c>
      <c r="D33" s="44"/>
      <c r="E33" s="3"/>
      <c r="F33" s="45"/>
      <c r="G33" s="46"/>
      <c r="H33" s="46"/>
      <c r="I33" s="47">
        <f>+OPREMA!F224</f>
        <v>0</v>
      </c>
      <c r="J33" s="48"/>
    </row>
    <row r="34" spans="1:11" s="5" customFormat="1" x14ac:dyDescent="0.25">
      <c r="A34" s="1"/>
      <c r="D34" s="44"/>
      <c r="E34" s="3"/>
      <c r="F34" s="45"/>
      <c r="G34" s="46"/>
      <c r="H34" s="46"/>
      <c r="I34" s="47"/>
      <c r="J34" s="48"/>
    </row>
    <row r="35" spans="1:11" s="5" customFormat="1" x14ac:dyDescent="0.25">
      <c r="A35" s="1" t="s">
        <v>21</v>
      </c>
      <c r="B35" s="5" t="s">
        <v>20</v>
      </c>
      <c r="D35" s="44"/>
      <c r="E35" s="3"/>
      <c r="F35" s="45"/>
      <c r="G35" s="46"/>
      <c r="H35" s="46"/>
      <c r="I35" s="47">
        <v>0</v>
      </c>
      <c r="J35" s="48"/>
    </row>
    <row r="36" spans="1:11" s="5" customFormat="1" x14ac:dyDescent="0.25">
      <c r="A36" s="1"/>
      <c r="D36" s="44"/>
      <c r="E36" s="3"/>
      <c r="F36" s="45"/>
      <c r="G36" s="46"/>
      <c r="H36" s="46"/>
      <c r="I36" s="47"/>
      <c r="J36" s="48"/>
    </row>
    <row r="37" spans="1:11" s="5" customFormat="1" x14ac:dyDescent="0.25">
      <c r="A37" s="1" t="s">
        <v>1068</v>
      </c>
      <c r="B37" s="5" t="s">
        <v>22</v>
      </c>
      <c r="D37" s="44"/>
      <c r="E37" s="3"/>
      <c r="F37" s="45"/>
      <c r="G37" s="46"/>
      <c r="H37" s="46"/>
      <c r="I37" s="47">
        <v>0</v>
      </c>
      <c r="J37" s="48"/>
    </row>
    <row r="38" spans="1:11" s="5" customFormat="1" x14ac:dyDescent="0.25">
      <c r="A38" s="1"/>
      <c r="D38" s="44"/>
      <c r="E38" s="3"/>
      <c r="F38" s="45"/>
      <c r="G38" s="46"/>
      <c r="H38" s="46"/>
      <c r="I38" s="47"/>
      <c r="J38" s="48"/>
    </row>
    <row r="39" spans="1:11" s="5" customFormat="1" ht="24.75" customHeight="1" thickBot="1" x14ac:dyDescent="0.3">
      <c r="A39" s="49"/>
      <c r="B39" s="476"/>
      <c r="C39" s="477"/>
      <c r="D39" s="478"/>
      <c r="E39" s="477"/>
      <c r="F39" s="476"/>
      <c r="G39" s="479"/>
      <c r="H39" s="480"/>
      <c r="I39" s="481">
        <f>SUM(I23:I37)</f>
        <v>0</v>
      </c>
      <c r="J39" s="482"/>
      <c r="K39" s="50"/>
    </row>
    <row r="40" spans="1:11" s="5" customFormat="1" ht="14.4" thickTop="1" x14ac:dyDescent="0.25">
      <c r="A40" s="1"/>
      <c r="B40" s="51"/>
      <c r="C40" s="3"/>
      <c r="D40" s="44"/>
      <c r="E40" s="3"/>
      <c r="F40" s="45"/>
      <c r="G40" s="52"/>
      <c r="H40" s="46"/>
      <c r="I40" s="53"/>
      <c r="J40" s="54"/>
    </row>
    <row r="41" spans="1:11" s="5" customFormat="1" x14ac:dyDescent="0.25">
      <c r="A41" s="1"/>
      <c r="B41" s="25"/>
      <c r="D41" s="1"/>
      <c r="F41" s="55"/>
      <c r="G41" s="52"/>
      <c r="H41" s="56" t="s">
        <v>23</v>
      </c>
      <c r="I41" s="57">
        <f>+I39*0.22</f>
        <v>0</v>
      </c>
      <c r="J41" s="58"/>
      <c r="K41" s="59"/>
    </row>
    <row r="42" spans="1:11" x14ac:dyDescent="0.3">
      <c r="B42" s="8"/>
      <c r="D42" s="6"/>
      <c r="F42" s="60"/>
      <c r="G42" s="61"/>
      <c r="H42" s="62"/>
      <c r="I42" s="63"/>
      <c r="J42" s="64"/>
      <c r="K42" s="65"/>
    </row>
    <row r="43" spans="1:11" ht="27.75" customHeight="1" thickBot="1" x14ac:dyDescent="0.35">
      <c r="A43" s="66"/>
      <c r="B43" s="483"/>
      <c r="C43" s="484"/>
      <c r="D43" s="485"/>
      <c r="E43" s="484"/>
      <c r="F43" s="486"/>
      <c r="G43" s="487"/>
      <c r="H43" s="488" t="s">
        <v>24</v>
      </c>
      <c r="I43" s="481">
        <f>+I39+I41</f>
        <v>0</v>
      </c>
      <c r="J43" s="489"/>
      <c r="K43" s="67"/>
    </row>
    <row r="44" spans="1:11" ht="14.4" thickTop="1" x14ac:dyDescent="0.3">
      <c r="F44" s="65"/>
      <c r="G44" s="65"/>
      <c r="H44" s="68"/>
      <c r="I44" s="63"/>
      <c r="J44" s="64"/>
      <c r="K44" s="65"/>
    </row>
  </sheetData>
  <mergeCells count="3">
    <mergeCell ref="D1:I1"/>
    <mergeCell ref="D2:I2"/>
    <mergeCell ref="B20:J21"/>
  </mergeCells>
  <pageMargins left="0.9055118110236221" right="0.39370078740157483" top="0.74803149606299213" bottom="0.74803149606299213" header="0.31496062992125984" footer="0.31496062992125984"/>
  <pageSetup paperSize="9" orientation="portrait" r:id="rId1"/>
  <headerFooter>
    <oddHeader>&amp;R&amp;9KAZEMATE - Razpisna dokumentacija - PZR - Popis del - final</oddHeader>
    <oddFooter>&amp;R&amp;"Arial Narrow,Navadno"&amp;9REKAPITULACIJA    Str. &amp;P /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F145"/>
  <sheetViews>
    <sheetView topLeftCell="A76" zoomScale="120" zoomScaleNormal="120" workbookViewId="0">
      <selection activeCell="G79" sqref="G79"/>
    </sheetView>
  </sheetViews>
  <sheetFormatPr defaultColWidth="9.109375" defaultRowHeight="13.8" x14ac:dyDescent="0.3"/>
  <cols>
    <col min="1" max="1" width="5.88671875" style="181" customWidth="1"/>
    <col min="2" max="2" width="48.5546875" style="181" customWidth="1"/>
    <col min="3" max="3" width="4.109375" style="165" customWidth="1"/>
    <col min="4" max="4" width="9.88671875" style="194" customWidth="1"/>
    <col min="5" max="5" width="9.109375" style="194" customWidth="1"/>
    <col min="6" max="6" width="12.109375" style="194" customWidth="1"/>
    <col min="7" max="16384" width="9.109375" style="181"/>
  </cols>
  <sheetData>
    <row r="1" spans="1:6" x14ac:dyDescent="0.3">
      <c r="A1" s="146"/>
      <c r="B1" s="188"/>
      <c r="C1" s="150"/>
      <c r="D1" s="130"/>
      <c r="E1" s="131"/>
      <c r="F1" s="132"/>
    </row>
    <row r="2" spans="1:6" ht="14.4" thickBot="1" x14ac:dyDescent="0.35">
      <c r="A2" s="310" t="s">
        <v>122</v>
      </c>
      <c r="B2" s="311" t="s">
        <v>123</v>
      </c>
      <c r="C2" s="125" t="s">
        <v>124</v>
      </c>
      <c r="D2" s="126" t="s">
        <v>125</v>
      </c>
      <c r="E2" s="126" t="s">
        <v>126</v>
      </c>
      <c r="F2" s="126" t="s">
        <v>127</v>
      </c>
    </row>
    <row r="3" spans="1:6" ht="14.4" thickTop="1" x14ac:dyDescent="0.3"/>
    <row r="4" spans="1:6" s="339" customFormat="1" ht="18.600000000000001" thickBot="1" x14ac:dyDescent="0.4">
      <c r="A4" s="335" t="s">
        <v>863</v>
      </c>
      <c r="B4" s="336" t="s">
        <v>999</v>
      </c>
      <c r="C4" s="345"/>
      <c r="D4" s="340"/>
      <c r="E4" s="340"/>
      <c r="F4" s="340"/>
    </row>
    <row r="5" spans="1:6" ht="14.4" thickTop="1" x14ac:dyDescent="0.3"/>
    <row r="6" spans="1:6" s="458" customFormat="1" ht="14.4" thickBot="1" x14ac:dyDescent="0.3">
      <c r="A6" s="490" t="s">
        <v>29</v>
      </c>
      <c r="B6" s="491" t="s">
        <v>865</v>
      </c>
      <c r="C6" s="492"/>
      <c r="D6" s="464"/>
      <c r="E6" s="464"/>
      <c r="F6" s="464"/>
    </row>
    <row r="7" spans="1:6" ht="14.4" thickTop="1" x14ac:dyDescent="0.3">
      <c r="A7" s="343"/>
    </row>
    <row r="8" spans="1:6" x14ac:dyDescent="0.3">
      <c r="A8" s="343"/>
      <c r="B8" s="181" t="s">
        <v>1315</v>
      </c>
    </row>
    <row r="9" spans="1:6" x14ac:dyDescent="0.3">
      <c r="A9" s="343"/>
    </row>
    <row r="10" spans="1:6" ht="78" customHeight="1" x14ac:dyDescent="0.3">
      <c r="A10" s="343"/>
      <c r="B10" s="609" t="s">
        <v>1317</v>
      </c>
      <c r="C10" s="609"/>
      <c r="D10" s="609"/>
      <c r="E10" s="609"/>
    </row>
    <row r="11" spans="1:6" x14ac:dyDescent="0.3">
      <c r="A11" s="343"/>
    </row>
    <row r="12" spans="1:6" s="592" customFormat="1" ht="30" customHeight="1" x14ac:dyDescent="0.3">
      <c r="A12" s="343"/>
      <c r="B12" s="608" t="s">
        <v>1316</v>
      </c>
      <c r="C12" s="608"/>
      <c r="D12" s="608"/>
      <c r="E12" s="608"/>
      <c r="F12" s="190"/>
    </row>
    <row r="13" spans="1:6" x14ac:dyDescent="0.3">
      <c r="A13" s="343"/>
    </row>
    <row r="14" spans="1:6" ht="138" x14ac:dyDescent="0.3">
      <c r="A14" s="343" t="s">
        <v>29</v>
      </c>
      <c r="B14" s="83" t="s">
        <v>1288</v>
      </c>
      <c r="C14" s="165" t="s">
        <v>142</v>
      </c>
      <c r="D14" s="194">
        <v>12000</v>
      </c>
      <c r="F14" s="194">
        <f>+D14*E14</f>
        <v>0</v>
      </c>
    </row>
    <row r="15" spans="1:6" x14ac:dyDescent="0.3">
      <c r="A15" s="343"/>
      <c r="B15" s="128"/>
      <c r="F15" s="194" t="s">
        <v>94</v>
      </c>
    </row>
    <row r="16" spans="1:6" ht="204" customHeight="1" x14ac:dyDescent="0.3">
      <c r="A16" s="343" t="s">
        <v>30</v>
      </c>
      <c r="B16" s="586" t="s">
        <v>1289</v>
      </c>
      <c r="C16" s="165" t="s">
        <v>142</v>
      </c>
      <c r="D16" s="194">
        <v>6000</v>
      </c>
      <c r="F16" s="194">
        <f t="shared" ref="F16:F22" si="0">+D16*E16</f>
        <v>0</v>
      </c>
    </row>
    <row r="17" spans="1:6" x14ac:dyDescent="0.3">
      <c r="A17" s="343"/>
      <c r="B17" s="128"/>
      <c r="F17" s="194" t="s">
        <v>94</v>
      </c>
    </row>
    <row r="18" spans="1:6" ht="128.25" customHeight="1" x14ac:dyDescent="0.3">
      <c r="A18" s="343" t="s">
        <v>32</v>
      </c>
      <c r="B18" s="344" t="s">
        <v>1291</v>
      </c>
      <c r="C18" s="165" t="s">
        <v>142</v>
      </c>
      <c r="D18" s="194">
        <f>44*70.83</f>
        <v>3116.52</v>
      </c>
      <c r="F18" s="194">
        <f t="shared" si="0"/>
        <v>0</v>
      </c>
    </row>
    <row r="19" spans="1:6" x14ac:dyDescent="0.3">
      <c r="A19" s="343"/>
      <c r="B19" s="128"/>
      <c r="F19" s="194" t="s">
        <v>94</v>
      </c>
    </row>
    <row r="20" spans="1:6" ht="55.2" x14ac:dyDescent="0.3">
      <c r="A20" s="343" t="s">
        <v>34</v>
      </c>
      <c r="B20" s="344" t="s">
        <v>1290</v>
      </c>
      <c r="C20" s="165" t="s">
        <v>142</v>
      </c>
      <c r="D20" s="194">
        <f>15*48.35</f>
        <v>725.25</v>
      </c>
      <c r="F20" s="194">
        <f t="shared" si="0"/>
        <v>0</v>
      </c>
    </row>
    <row r="21" spans="1:6" x14ac:dyDescent="0.3">
      <c r="A21" s="343"/>
      <c r="B21" s="344"/>
      <c r="F21" s="194" t="s">
        <v>94</v>
      </c>
    </row>
    <row r="22" spans="1:6" ht="213.75" customHeight="1" x14ac:dyDescent="0.3">
      <c r="A22" s="343" t="s">
        <v>35</v>
      </c>
      <c r="B22" s="344" t="s">
        <v>1292</v>
      </c>
      <c r="C22" s="165" t="s">
        <v>142</v>
      </c>
      <c r="D22" s="194">
        <v>2292</v>
      </c>
      <c r="F22" s="194">
        <f t="shared" si="0"/>
        <v>0</v>
      </c>
    </row>
    <row r="23" spans="1:6" x14ac:dyDescent="0.3">
      <c r="A23" s="343"/>
      <c r="B23" s="342"/>
    </row>
    <row r="24" spans="1:6" ht="55.2" x14ac:dyDescent="0.3">
      <c r="A24" s="343" t="s">
        <v>91</v>
      </c>
      <c r="B24" s="344" t="s">
        <v>1312</v>
      </c>
      <c r="C24" s="165" t="s">
        <v>142</v>
      </c>
      <c r="D24" s="194">
        <v>390</v>
      </c>
      <c r="F24" s="194">
        <f t="shared" ref="F24" si="1">+D24*E24</f>
        <v>0</v>
      </c>
    </row>
    <row r="25" spans="1:6" x14ac:dyDescent="0.3">
      <c r="A25" s="343"/>
      <c r="B25" s="342"/>
    </row>
    <row r="26" spans="1:6" ht="42.75" customHeight="1" x14ac:dyDescent="0.3">
      <c r="A26" s="343" t="s">
        <v>92</v>
      </c>
      <c r="B26" s="588" t="s">
        <v>1293</v>
      </c>
      <c r="C26" s="165" t="s">
        <v>142</v>
      </c>
      <c r="D26" s="194">
        <f>400*3</f>
        <v>1200</v>
      </c>
      <c r="F26" s="194">
        <f>+D26*E26</f>
        <v>0</v>
      </c>
    </row>
    <row r="27" spans="1:6" x14ac:dyDescent="0.3">
      <c r="A27" s="343"/>
      <c r="B27" s="588"/>
    </row>
    <row r="28" spans="1:6" ht="110.4" x14ac:dyDescent="0.3">
      <c r="A28" s="343" t="s">
        <v>95</v>
      </c>
      <c r="B28" s="588" t="s">
        <v>1294</v>
      </c>
      <c r="C28" s="165" t="s">
        <v>142</v>
      </c>
      <c r="D28" s="194">
        <v>300</v>
      </c>
      <c r="F28" s="194">
        <f t="shared" ref="F28:F48" si="2">+D28*E28</f>
        <v>0</v>
      </c>
    </row>
    <row r="29" spans="1:6" x14ac:dyDescent="0.3">
      <c r="A29" s="343"/>
      <c r="B29" s="588"/>
    </row>
    <row r="30" spans="1:6" ht="126" customHeight="1" x14ac:dyDescent="0.3">
      <c r="A30" s="343" t="s">
        <v>97</v>
      </c>
      <c r="B30" s="588" t="s">
        <v>1295</v>
      </c>
      <c r="C30" s="165" t="s">
        <v>142</v>
      </c>
      <c r="D30" s="194">
        <f>150*3</f>
        <v>450</v>
      </c>
      <c r="F30" s="194">
        <f t="shared" si="2"/>
        <v>0</v>
      </c>
    </row>
    <row r="31" spans="1:6" x14ac:dyDescent="0.3">
      <c r="A31" s="343"/>
      <c r="B31" s="588"/>
    </row>
    <row r="32" spans="1:6" ht="51.75" customHeight="1" x14ac:dyDescent="0.3">
      <c r="A32" s="343" t="s">
        <v>111</v>
      </c>
      <c r="B32" s="588" t="s">
        <v>1296</v>
      </c>
      <c r="C32" s="165" t="s">
        <v>142</v>
      </c>
      <c r="D32" s="194">
        <f>90*2</f>
        <v>180</v>
      </c>
      <c r="F32" s="194">
        <f t="shared" si="2"/>
        <v>0</v>
      </c>
    </row>
    <row r="33" spans="1:6" x14ac:dyDescent="0.3">
      <c r="B33" s="588"/>
    </row>
    <row r="34" spans="1:6" ht="78.75" customHeight="1" x14ac:dyDescent="0.3">
      <c r="A34" s="343" t="s">
        <v>112</v>
      </c>
      <c r="B34" s="588" t="s">
        <v>1297</v>
      </c>
      <c r="C34" s="165" t="s">
        <v>142</v>
      </c>
      <c r="D34" s="194">
        <v>120</v>
      </c>
      <c r="F34" s="194">
        <f t="shared" ref="F34" si="3">+D34*E34</f>
        <v>0</v>
      </c>
    </row>
    <row r="35" spans="1:6" x14ac:dyDescent="0.3">
      <c r="A35" s="343"/>
      <c r="B35" s="588"/>
    </row>
    <row r="36" spans="1:6" ht="41.25" customHeight="1" x14ac:dyDescent="0.3">
      <c r="A36" s="343" t="s">
        <v>113</v>
      </c>
      <c r="B36" s="590" t="s">
        <v>1298</v>
      </c>
      <c r="C36" s="165" t="s">
        <v>142</v>
      </c>
      <c r="D36" s="194">
        <v>50</v>
      </c>
      <c r="F36" s="194">
        <f t="shared" si="2"/>
        <v>0</v>
      </c>
    </row>
    <row r="37" spans="1:6" x14ac:dyDescent="0.3">
      <c r="A37" s="343"/>
      <c r="B37" s="588"/>
    </row>
    <row r="38" spans="1:6" ht="41.4" x14ac:dyDescent="0.3">
      <c r="A38" s="343" t="s">
        <v>114</v>
      </c>
      <c r="B38" s="588" t="s">
        <v>1299</v>
      </c>
      <c r="C38" s="165" t="s">
        <v>142</v>
      </c>
      <c r="D38" s="194">
        <f>150*3</f>
        <v>450</v>
      </c>
      <c r="F38" s="194">
        <f t="shared" si="2"/>
        <v>0</v>
      </c>
    </row>
    <row r="39" spans="1:6" x14ac:dyDescent="0.3">
      <c r="A39" s="343"/>
      <c r="B39" s="588"/>
    </row>
    <row r="40" spans="1:6" ht="45" customHeight="1" x14ac:dyDescent="0.3">
      <c r="A40" s="343" t="s">
        <v>115</v>
      </c>
      <c r="B40" s="588" t="s">
        <v>1300</v>
      </c>
      <c r="C40" s="165" t="s">
        <v>142</v>
      </c>
      <c r="D40" s="194">
        <f>750*3</f>
        <v>2250</v>
      </c>
      <c r="F40" s="194">
        <f t="shared" si="2"/>
        <v>0</v>
      </c>
    </row>
    <row r="41" spans="1:6" x14ac:dyDescent="0.3">
      <c r="A41" s="343"/>
      <c r="B41" s="588"/>
      <c r="F41" s="194" t="s">
        <v>94</v>
      </c>
    </row>
    <row r="42" spans="1:6" ht="41.4" x14ac:dyDescent="0.3">
      <c r="A42" s="343" t="s">
        <v>116</v>
      </c>
      <c r="B42" s="588" t="s">
        <v>1301</v>
      </c>
      <c r="C42" s="165" t="s">
        <v>142</v>
      </c>
      <c r="D42" s="194">
        <f>200*3</f>
        <v>600</v>
      </c>
      <c r="F42" s="194">
        <f t="shared" si="2"/>
        <v>0</v>
      </c>
    </row>
    <row r="43" spans="1:6" x14ac:dyDescent="0.3">
      <c r="A43" s="343"/>
      <c r="B43" s="588"/>
      <c r="C43" s="165" t="s">
        <v>94</v>
      </c>
      <c r="F43" s="194" t="s">
        <v>94</v>
      </c>
    </row>
    <row r="44" spans="1:6" ht="58.5" customHeight="1" x14ac:dyDescent="0.3">
      <c r="A44" s="343" t="s">
        <v>117</v>
      </c>
      <c r="B44" s="588" t="s">
        <v>1302</v>
      </c>
      <c r="C44" s="165" t="s">
        <v>142</v>
      </c>
      <c r="D44" s="194">
        <v>300</v>
      </c>
      <c r="F44" s="194">
        <f t="shared" si="2"/>
        <v>0</v>
      </c>
    </row>
    <row r="45" spans="1:6" x14ac:dyDescent="0.3">
      <c r="A45" s="343"/>
      <c r="B45" s="588"/>
      <c r="F45" s="194" t="s">
        <v>94</v>
      </c>
    </row>
    <row r="46" spans="1:6" ht="55.2" x14ac:dyDescent="0.3">
      <c r="A46" s="343" t="s">
        <v>118</v>
      </c>
      <c r="B46" s="588" t="s">
        <v>1310</v>
      </c>
      <c r="C46" s="165" t="s">
        <v>142</v>
      </c>
      <c r="D46" s="194">
        <v>197.82</v>
      </c>
      <c r="F46" s="194">
        <f t="shared" si="2"/>
        <v>0</v>
      </c>
    </row>
    <row r="47" spans="1:6" x14ac:dyDescent="0.3">
      <c r="A47" s="343"/>
      <c r="B47" s="588"/>
      <c r="F47" s="194" t="s">
        <v>94</v>
      </c>
    </row>
    <row r="48" spans="1:6" x14ac:dyDescent="0.3">
      <c r="A48" s="343" t="s">
        <v>119</v>
      </c>
      <c r="B48" s="588" t="s">
        <v>864</v>
      </c>
      <c r="C48" s="165" t="s">
        <v>102</v>
      </c>
      <c r="D48" s="194">
        <v>1</v>
      </c>
      <c r="F48" s="194">
        <f t="shared" si="2"/>
        <v>0</v>
      </c>
    </row>
    <row r="49" spans="1:6" x14ac:dyDescent="0.3">
      <c r="A49" s="165"/>
    </row>
    <row r="50" spans="1:6" ht="14.4" thickBot="1" x14ac:dyDescent="0.35">
      <c r="A50" s="165"/>
      <c r="B50" s="338" t="s">
        <v>1014</v>
      </c>
      <c r="C50" s="346"/>
      <c r="D50" s="341"/>
      <c r="E50" s="341"/>
      <c r="F50" s="341">
        <f>SUM(F14:F48)</f>
        <v>0</v>
      </c>
    </row>
    <row r="51" spans="1:6" ht="14.4" thickTop="1" x14ac:dyDescent="0.3">
      <c r="A51" s="165"/>
    </row>
    <row r="52" spans="1:6" x14ac:dyDescent="0.3">
      <c r="A52" s="165"/>
      <c r="D52" s="194" t="s">
        <v>94</v>
      </c>
    </row>
    <row r="53" spans="1:6" s="458" customFormat="1" ht="14.4" thickBot="1" x14ac:dyDescent="0.3">
      <c r="A53" s="490" t="s">
        <v>30</v>
      </c>
      <c r="B53" s="491" t="s">
        <v>1303</v>
      </c>
      <c r="C53" s="492"/>
      <c r="D53" s="464"/>
      <c r="E53" s="464"/>
      <c r="F53" s="464"/>
    </row>
    <row r="54" spans="1:6" ht="14.4" thickTop="1" x14ac:dyDescent="0.3">
      <c r="A54" s="343"/>
    </row>
    <row r="55" spans="1:6" x14ac:dyDescent="0.3">
      <c r="A55" s="343" t="s">
        <v>29</v>
      </c>
      <c r="B55" s="586" t="s">
        <v>1304</v>
      </c>
      <c r="C55" s="165" t="s">
        <v>105</v>
      </c>
      <c r="D55" s="194">
        <v>3</v>
      </c>
      <c r="F55" s="194">
        <f>+D55*E55</f>
        <v>0</v>
      </c>
    </row>
    <row r="56" spans="1:6" x14ac:dyDescent="0.3">
      <c r="A56" s="343"/>
      <c r="B56" s="128"/>
      <c r="F56" s="194" t="s">
        <v>94</v>
      </c>
    </row>
    <row r="57" spans="1:6" x14ac:dyDescent="0.3">
      <c r="A57" s="343" t="s">
        <v>30</v>
      </c>
      <c r="B57" s="602" t="s">
        <v>1342</v>
      </c>
      <c r="C57" s="165" t="s">
        <v>105</v>
      </c>
      <c r="D57" s="194">
        <v>3</v>
      </c>
      <c r="F57" s="194">
        <f t="shared" ref="F57:F65" si="4">+D57*E57</f>
        <v>0</v>
      </c>
    </row>
    <row r="58" spans="1:6" x14ac:dyDescent="0.3">
      <c r="A58" s="343"/>
      <c r="B58" s="586"/>
    </row>
    <row r="59" spans="1:6" x14ac:dyDescent="0.3">
      <c r="A59" s="343" t="s">
        <v>32</v>
      </c>
      <c r="B59" s="586" t="s">
        <v>1307</v>
      </c>
      <c r="C59" s="165" t="s">
        <v>105</v>
      </c>
      <c r="D59" s="194">
        <v>3</v>
      </c>
      <c r="F59" s="194">
        <f t="shared" si="4"/>
        <v>0</v>
      </c>
    </row>
    <row r="60" spans="1:6" x14ac:dyDescent="0.3">
      <c r="A60" s="343"/>
      <c r="B60" s="586"/>
    </row>
    <row r="61" spans="1:6" x14ac:dyDescent="0.3">
      <c r="A61" s="343" t="s">
        <v>34</v>
      </c>
      <c r="B61" s="586" t="s">
        <v>1305</v>
      </c>
      <c r="C61" s="165" t="s">
        <v>105</v>
      </c>
      <c r="D61" s="194">
        <v>132</v>
      </c>
      <c r="F61" s="194">
        <f t="shared" ref="F61:F63" si="5">+D61*E61</f>
        <v>0</v>
      </c>
    </row>
    <row r="62" spans="1:6" x14ac:dyDescent="0.3">
      <c r="A62" s="343"/>
      <c r="B62" s="586"/>
    </row>
    <row r="63" spans="1:6" x14ac:dyDescent="0.3">
      <c r="A63" s="343" t="s">
        <v>35</v>
      </c>
      <c r="B63" s="586" t="s">
        <v>1306</v>
      </c>
      <c r="C63" s="165" t="s">
        <v>102</v>
      </c>
      <c r="D63" s="194">
        <v>1</v>
      </c>
      <c r="F63" s="194">
        <f t="shared" si="5"/>
        <v>0</v>
      </c>
    </row>
    <row r="64" spans="1:6" x14ac:dyDescent="0.3">
      <c r="A64" s="343"/>
      <c r="B64" s="586"/>
    </row>
    <row r="65" spans="1:6" x14ac:dyDescent="0.3">
      <c r="A65" s="343" t="s">
        <v>91</v>
      </c>
      <c r="B65" s="586" t="s">
        <v>1308</v>
      </c>
      <c r="C65" s="165" t="s">
        <v>102</v>
      </c>
      <c r="D65" s="194">
        <v>1</v>
      </c>
      <c r="F65" s="194">
        <f t="shared" si="4"/>
        <v>0</v>
      </c>
    </row>
    <row r="66" spans="1:6" x14ac:dyDescent="0.3">
      <c r="A66" s="343"/>
      <c r="B66" s="586"/>
    </row>
    <row r="67" spans="1:6" x14ac:dyDescent="0.3">
      <c r="A67" s="343" t="s">
        <v>92</v>
      </c>
      <c r="B67" s="586" t="s">
        <v>1311</v>
      </c>
      <c r="C67" s="165" t="s">
        <v>105</v>
      </c>
      <c r="D67" s="194">
        <v>2</v>
      </c>
      <c r="F67" s="194">
        <f>D67*E67</f>
        <v>0</v>
      </c>
    </row>
    <row r="68" spans="1:6" x14ac:dyDescent="0.3">
      <c r="A68" s="343"/>
      <c r="B68" s="586"/>
    </row>
    <row r="69" spans="1:6" ht="69" x14ac:dyDescent="0.3">
      <c r="A69" s="343"/>
      <c r="B69" s="587" t="s">
        <v>1314</v>
      </c>
    </row>
    <row r="70" spans="1:6" x14ac:dyDescent="0.3">
      <c r="A70" s="343"/>
      <c r="B70" s="591"/>
    </row>
    <row r="71" spans="1:6" ht="27.6" x14ac:dyDescent="0.3">
      <c r="A71" s="343"/>
      <c r="B71" s="587" t="s">
        <v>1313</v>
      </c>
    </row>
    <row r="72" spans="1:6" x14ac:dyDescent="0.3">
      <c r="A72" s="165"/>
    </row>
    <row r="73" spans="1:6" ht="14.4" thickBot="1" x14ac:dyDescent="0.35">
      <c r="A73" s="165"/>
      <c r="B73" s="338" t="s">
        <v>1309</v>
      </c>
      <c r="C73" s="346"/>
      <c r="D73" s="341"/>
      <c r="E73" s="341"/>
      <c r="F73" s="341">
        <f>SUM(F55:F72)</f>
        <v>0</v>
      </c>
    </row>
    <row r="74" spans="1:6" ht="14.4" thickTop="1" x14ac:dyDescent="0.3">
      <c r="A74" s="165"/>
    </row>
    <row r="75" spans="1:6" x14ac:dyDescent="0.3">
      <c r="A75" s="165"/>
    </row>
    <row r="76" spans="1:6" x14ac:dyDescent="0.3">
      <c r="A76" s="165"/>
    </row>
    <row r="77" spans="1:6" s="458" customFormat="1" ht="14.4" thickBot="1" x14ac:dyDescent="0.3">
      <c r="A77" s="490" t="s">
        <v>32</v>
      </c>
      <c r="B77" s="493" t="s">
        <v>988</v>
      </c>
      <c r="C77" s="494"/>
      <c r="D77" s="495"/>
      <c r="E77" s="495"/>
      <c r="F77" s="495"/>
    </row>
    <row r="78" spans="1:6" ht="14.4" thickTop="1" x14ac:dyDescent="0.3">
      <c r="B78" s="347"/>
      <c r="C78" s="348"/>
      <c r="D78" s="351"/>
      <c r="E78" s="351"/>
      <c r="F78" s="351"/>
    </row>
    <row r="79" spans="1:6" ht="82.5" customHeight="1" x14ac:dyDescent="0.3">
      <c r="A79" s="343" t="s">
        <v>29</v>
      </c>
      <c r="B79" s="147" t="s">
        <v>866</v>
      </c>
      <c r="C79" s="348"/>
      <c r="D79" s="351"/>
      <c r="E79" s="351"/>
      <c r="F79" s="351"/>
    </row>
    <row r="80" spans="1:6" ht="96" customHeight="1" x14ac:dyDescent="0.3">
      <c r="B80" s="147" t="s">
        <v>867</v>
      </c>
      <c r="C80" s="348"/>
      <c r="D80" s="351"/>
      <c r="E80" s="351"/>
      <c r="F80" s="351"/>
    </row>
    <row r="81" spans="1:6" ht="59.25" customHeight="1" x14ac:dyDescent="0.3">
      <c r="B81" s="349" t="s">
        <v>868</v>
      </c>
      <c r="C81" s="348"/>
      <c r="D81" s="351"/>
      <c r="E81" s="351"/>
      <c r="F81" s="351"/>
    </row>
    <row r="82" spans="1:6" ht="120.75" customHeight="1" x14ac:dyDescent="0.3">
      <c r="B82" s="147" t="s">
        <v>869</v>
      </c>
      <c r="C82" s="348"/>
      <c r="D82" s="351"/>
      <c r="E82" s="351"/>
      <c r="F82" s="351"/>
    </row>
    <row r="83" spans="1:6" ht="120" customHeight="1" x14ac:dyDescent="0.3">
      <c r="B83" s="147" t="s">
        <v>870</v>
      </c>
      <c r="C83" s="348"/>
      <c r="D83" s="351"/>
      <c r="E83" s="351"/>
      <c r="F83" s="351"/>
    </row>
    <row r="84" spans="1:6" ht="94.5" customHeight="1" x14ac:dyDescent="0.3">
      <c r="B84" s="147" t="s">
        <v>871</v>
      </c>
      <c r="C84" s="348"/>
      <c r="D84" s="351"/>
      <c r="E84" s="351"/>
      <c r="F84" s="351"/>
    </row>
    <row r="85" spans="1:6" ht="65.25" customHeight="1" x14ac:dyDescent="0.3">
      <c r="B85" s="83" t="s">
        <v>872</v>
      </c>
      <c r="C85" s="350"/>
      <c r="D85" s="294"/>
      <c r="E85" s="294"/>
      <c r="F85" s="294"/>
    </row>
    <row r="86" spans="1:6" ht="151.80000000000001" x14ac:dyDescent="0.3">
      <c r="B86" s="155" t="s">
        <v>876</v>
      </c>
      <c r="C86" s="350" t="s">
        <v>873</v>
      </c>
      <c r="D86" s="294">
        <v>12</v>
      </c>
      <c r="E86" s="294"/>
      <c r="F86" s="294">
        <f>D86*E86</f>
        <v>0</v>
      </c>
    </row>
    <row r="87" spans="1:6" x14ac:dyDescent="0.3">
      <c r="B87" s="83"/>
      <c r="C87" s="350"/>
      <c r="D87" s="294"/>
      <c r="E87" s="294"/>
      <c r="F87" s="294"/>
    </row>
    <row r="88" spans="1:6" ht="82.8" x14ac:dyDescent="0.3">
      <c r="A88" s="343" t="s">
        <v>30</v>
      </c>
      <c r="B88" s="83" t="s">
        <v>874</v>
      </c>
      <c r="C88" s="350"/>
      <c r="D88" s="294"/>
      <c r="E88" s="294"/>
      <c r="F88" s="294"/>
    </row>
    <row r="89" spans="1:6" ht="138" x14ac:dyDescent="0.3">
      <c r="B89" s="83" t="s">
        <v>875</v>
      </c>
      <c r="C89" s="350" t="s">
        <v>873</v>
      </c>
      <c r="D89" s="294">
        <v>5</v>
      </c>
      <c r="E89" s="294"/>
      <c r="F89" s="294">
        <f>D89*E89</f>
        <v>0</v>
      </c>
    </row>
    <row r="90" spans="1:6" x14ac:dyDescent="0.3">
      <c r="B90" s="83"/>
      <c r="C90" s="350"/>
      <c r="D90" s="294"/>
      <c r="E90" s="294"/>
      <c r="F90" s="294"/>
    </row>
    <row r="91" spans="1:6" ht="284.25" customHeight="1" x14ac:dyDescent="0.3">
      <c r="A91" s="343" t="s">
        <v>32</v>
      </c>
      <c r="B91" s="602" t="s">
        <v>1340</v>
      </c>
      <c r="C91" s="350" t="s">
        <v>873</v>
      </c>
      <c r="D91" s="294">
        <v>1</v>
      </c>
      <c r="E91" s="294"/>
      <c r="F91" s="294">
        <f>D91*E91</f>
        <v>0</v>
      </c>
    </row>
    <row r="92" spans="1:6" x14ac:dyDescent="0.3">
      <c r="B92" s="83"/>
      <c r="C92" s="350"/>
      <c r="D92" s="294"/>
      <c r="E92" s="294"/>
      <c r="F92" s="294"/>
    </row>
    <row r="93" spans="1:6" ht="28.2" thickBot="1" x14ac:dyDescent="0.35">
      <c r="B93" s="369" t="s">
        <v>1341</v>
      </c>
      <c r="C93" s="370"/>
      <c r="D93" s="371"/>
      <c r="E93" s="371"/>
      <c r="F93" s="371">
        <f>SUM(F79:F91)</f>
        <v>0</v>
      </c>
    </row>
    <row r="94" spans="1:6" ht="14.4" thickTop="1" x14ac:dyDescent="0.3">
      <c r="B94" s="155"/>
      <c r="C94" s="350"/>
      <c r="D94" s="294"/>
      <c r="E94" s="294"/>
      <c r="F94" s="294"/>
    </row>
    <row r="95" spans="1:6" s="500" customFormat="1" ht="16.2" thickBot="1" x14ac:dyDescent="0.35">
      <c r="A95" s="496" t="s">
        <v>34</v>
      </c>
      <c r="B95" s="497" t="s">
        <v>989</v>
      </c>
      <c r="C95" s="498"/>
      <c r="D95" s="499"/>
      <c r="E95" s="499"/>
      <c r="F95" s="499"/>
    </row>
    <row r="96" spans="1:6" ht="14.4" thickTop="1" x14ac:dyDescent="0.3"/>
    <row r="97" spans="1:6" ht="29.4" x14ac:dyDescent="0.3">
      <c r="A97" s="376" t="s">
        <v>29</v>
      </c>
      <c r="B97" s="375" t="s">
        <v>990</v>
      </c>
      <c r="C97" s="373" t="s">
        <v>105</v>
      </c>
      <c r="D97" s="374">
        <v>3</v>
      </c>
      <c r="F97" s="194">
        <f>+E97*D97</f>
        <v>0</v>
      </c>
    </row>
    <row r="98" spans="1:6" x14ac:dyDescent="0.3">
      <c r="A98" s="376"/>
      <c r="B98" s="372"/>
      <c r="C98" s="373" t="s">
        <v>94</v>
      </c>
      <c r="D98" s="374"/>
      <c r="F98" s="194" t="s">
        <v>94</v>
      </c>
    </row>
    <row r="99" spans="1:6" ht="24.75" customHeight="1" x14ac:dyDescent="0.3">
      <c r="A99" s="376" t="s">
        <v>30</v>
      </c>
      <c r="B99" s="344" t="s">
        <v>991</v>
      </c>
      <c r="C99" s="373" t="s">
        <v>105</v>
      </c>
      <c r="D99" s="374">
        <v>14</v>
      </c>
      <c r="F99" s="194">
        <f t="shared" ref="F99:F111" si="6">+E99*D99</f>
        <v>0</v>
      </c>
    </row>
    <row r="100" spans="1:6" x14ac:dyDescent="0.3">
      <c r="A100" s="376"/>
      <c r="B100" s="372"/>
      <c r="C100" s="373" t="s">
        <v>94</v>
      </c>
      <c r="D100" s="374"/>
      <c r="F100" s="194" t="s">
        <v>94</v>
      </c>
    </row>
    <row r="101" spans="1:6" ht="27.6" x14ac:dyDescent="0.3">
      <c r="A101" s="376" t="s">
        <v>32</v>
      </c>
      <c r="B101" s="344" t="s">
        <v>992</v>
      </c>
      <c r="C101" s="373" t="s">
        <v>105</v>
      </c>
      <c r="D101" s="374">
        <v>2</v>
      </c>
      <c r="F101" s="194">
        <f t="shared" si="6"/>
        <v>0</v>
      </c>
    </row>
    <row r="102" spans="1:6" x14ac:dyDescent="0.3">
      <c r="A102" s="376"/>
      <c r="B102" s="372"/>
      <c r="C102" s="373" t="s">
        <v>94</v>
      </c>
      <c r="D102" s="374"/>
      <c r="F102" s="194" t="s">
        <v>94</v>
      </c>
    </row>
    <row r="103" spans="1:6" x14ac:dyDescent="0.3">
      <c r="A103" s="376" t="s">
        <v>34</v>
      </c>
      <c r="B103" s="344" t="s">
        <v>993</v>
      </c>
      <c r="C103" s="373" t="s">
        <v>105</v>
      </c>
      <c r="D103" s="374">
        <v>33</v>
      </c>
      <c r="F103" s="194">
        <f t="shared" si="6"/>
        <v>0</v>
      </c>
    </row>
    <row r="104" spans="1:6" x14ac:dyDescent="0.3">
      <c r="A104" s="376"/>
      <c r="B104" s="372"/>
      <c r="C104" s="373" t="s">
        <v>94</v>
      </c>
      <c r="D104" s="374"/>
      <c r="F104" s="194" t="s">
        <v>94</v>
      </c>
    </row>
    <row r="105" spans="1:6" ht="27.6" x14ac:dyDescent="0.3">
      <c r="A105" s="376" t="s">
        <v>35</v>
      </c>
      <c r="B105" s="375" t="s">
        <v>1343</v>
      </c>
      <c r="C105" s="373" t="s">
        <v>105</v>
      </c>
      <c r="D105" s="374">
        <v>1</v>
      </c>
      <c r="F105" s="194">
        <f t="shared" si="6"/>
        <v>0</v>
      </c>
    </row>
    <row r="106" spans="1:6" x14ac:dyDescent="0.3">
      <c r="A106" s="376"/>
      <c r="B106" s="372"/>
      <c r="C106" s="373" t="s">
        <v>94</v>
      </c>
      <c r="D106" s="374"/>
      <c r="F106" s="194" t="s">
        <v>94</v>
      </c>
    </row>
    <row r="107" spans="1:6" ht="27.6" x14ac:dyDescent="0.3">
      <c r="A107" s="376" t="s">
        <v>91</v>
      </c>
      <c r="B107" s="344" t="s">
        <v>994</v>
      </c>
      <c r="C107" s="373" t="s">
        <v>105</v>
      </c>
      <c r="D107" s="374">
        <v>1</v>
      </c>
      <c r="F107" s="194">
        <f t="shared" si="6"/>
        <v>0</v>
      </c>
    </row>
    <row r="108" spans="1:6" x14ac:dyDescent="0.3">
      <c r="A108" s="376"/>
      <c r="B108" s="372"/>
      <c r="C108" s="373" t="s">
        <v>94</v>
      </c>
      <c r="D108" s="374"/>
      <c r="F108" s="194" t="s">
        <v>94</v>
      </c>
    </row>
    <row r="109" spans="1:6" x14ac:dyDescent="0.3">
      <c r="A109" s="376" t="s">
        <v>92</v>
      </c>
      <c r="B109" s="344" t="s">
        <v>995</v>
      </c>
      <c r="C109" s="373" t="s">
        <v>102</v>
      </c>
      <c r="D109" s="374">
        <v>1</v>
      </c>
      <c r="F109" s="194">
        <f t="shared" si="6"/>
        <v>0</v>
      </c>
    </row>
    <row r="110" spans="1:6" x14ac:dyDescent="0.3">
      <c r="A110" s="376"/>
      <c r="B110" s="372"/>
      <c r="C110" s="373" t="s">
        <v>94</v>
      </c>
      <c r="D110" s="374"/>
      <c r="F110" s="194" t="s">
        <v>94</v>
      </c>
    </row>
    <row r="111" spans="1:6" ht="27.6" x14ac:dyDescent="0.3">
      <c r="A111" s="376" t="s">
        <v>95</v>
      </c>
      <c r="B111" s="344" t="s">
        <v>996</v>
      </c>
      <c r="C111" s="373" t="s">
        <v>102</v>
      </c>
      <c r="D111" s="374">
        <v>1</v>
      </c>
      <c r="F111" s="194">
        <f t="shared" si="6"/>
        <v>0</v>
      </c>
    </row>
    <row r="112" spans="1:6" x14ac:dyDescent="0.3">
      <c r="A112" s="372"/>
      <c r="B112" s="372"/>
      <c r="C112" s="373"/>
      <c r="D112" s="374"/>
    </row>
    <row r="113" spans="1:6" ht="14.4" thickBot="1" x14ac:dyDescent="0.35">
      <c r="A113" s="372"/>
      <c r="B113" s="337" t="s">
        <v>1012</v>
      </c>
      <c r="C113" s="346"/>
      <c r="D113" s="341"/>
      <c r="E113" s="341"/>
      <c r="F113" s="341">
        <f>SUM(F97:F111)</f>
        <v>0</v>
      </c>
    </row>
    <row r="114" spans="1:6" ht="14.4" thickTop="1" x14ac:dyDescent="0.3">
      <c r="A114" s="372"/>
      <c r="B114" s="372"/>
      <c r="C114" s="373"/>
      <c r="D114" s="374"/>
    </row>
    <row r="115" spans="1:6" x14ac:dyDescent="0.3">
      <c r="A115" s="372"/>
      <c r="B115" s="372"/>
      <c r="C115" s="373"/>
      <c r="D115" s="374"/>
    </row>
    <row r="117" spans="1:6" s="458" customFormat="1" ht="14.4" thickBot="1" x14ac:dyDescent="0.3">
      <c r="A117" s="501" t="s">
        <v>35</v>
      </c>
      <c r="B117" s="501" t="s">
        <v>998</v>
      </c>
      <c r="C117" s="492"/>
      <c r="D117" s="464"/>
      <c r="E117" s="464"/>
      <c r="F117" s="464"/>
    </row>
    <row r="118" spans="1:6" ht="14.4" thickTop="1" x14ac:dyDescent="0.3">
      <c r="A118" s="372"/>
      <c r="B118" s="372"/>
      <c r="C118" s="373"/>
      <c r="D118" s="374"/>
    </row>
    <row r="119" spans="1:6" ht="27.6" x14ac:dyDescent="0.3">
      <c r="A119" s="376" t="s">
        <v>29</v>
      </c>
      <c r="B119" s="377" t="s">
        <v>997</v>
      </c>
      <c r="C119" s="373" t="s">
        <v>102</v>
      </c>
      <c r="D119" s="374">
        <v>1</v>
      </c>
      <c r="F119" s="194">
        <f>+E119*D119</f>
        <v>0</v>
      </c>
    </row>
    <row r="120" spans="1:6" x14ac:dyDescent="0.3">
      <c r="A120" s="376"/>
      <c r="B120" s="372"/>
      <c r="C120" s="373"/>
      <c r="D120" s="374"/>
      <c r="F120" s="194" t="s">
        <v>94</v>
      </c>
    </row>
    <row r="121" spans="1:6" ht="27.6" x14ac:dyDescent="0.3">
      <c r="A121" s="376" t="s">
        <v>30</v>
      </c>
      <c r="B121" s="344" t="s">
        <v>1344</v>
      </c>
      <c r="C121" s="373" t="s">
        <v>102</v>
      </c>
      <c r="D121" s="374">
        <v>1</v>
      </c>
      <c r="F121" s="194">
        <f t="shared" ref="F121:F123" si="7">+E121*D121</f>
        <v>0</v>
      </c>
    </row>
    <row r="122" spans="1:6" x14ac:dyDescent="0.3">
      <c r="A122" s="376"/>
      <c r="B122" s="372"/>
      <c r="C122" s="373"/>
      <c r="D122" s="374"/>
      <c r="F122" s="194" t="s">
        <v>94</v>
      </c>
    </row>
    <row r="123" spans="1:6" ht="41.4" x14ac:dyDescent="0.3">
      <c r="A123" s="376" t="s">
        <v>32</v>
      </c>
      <c r="B123" s="375" t="s">
        <v>1002</v>
      </c>
      <c r="C123" s="373" t="s">
        <v>102</v>
      </c>
      <c r="D123" s="374">
        <v>1</v>
      </c>
      <c r="F123" s="194">
        <f t="shared" si="7"/>
        <v>0</v>
      </c>
    </row>
    <row r="124" spans="1:6" x14ac:dyDescent="0.3">
      <c r="A124" s="372"/>
      <c r="B124" s="372"/>
      <c r="C124" s="373"/>
      <c r="D124" s="374"/>
    </row>
    <row r="125" spans="1:6" ht="14.4" thickBot="1" x14ac:dyDescent="0.35">
      <c r="A125" s="372"/>
      <c r="B125" s="338" t="s">
        <v>1013</v>
      </c>
      <c r="C125" s="346"/>
      <c r="D125" s="341"/>
      <c r="E125" s="341"/>
      <c r="F125" s="341">
        <f>SUM(F119:F123)</f>
        <v>0</v>
      </c>
    </row>
    <row r="126" spans="1:6" ht="14.4" thickTop="1" x14ac:dyDescent="0.3">
      <c r="A126" s="372"/>
      <c r="B126" s="372"/>
      <c r="C126" s="373"/>
      <c r="D126" s="374"/>
    </row>
    <row r="130" spans="1:6" s="339" customFormat="1" ht="18.600000000000001" thickBot="1" x14ac:dyDescent="0.4">
      <c r="A130" s="503" t="s">
        <v>863</v>
      </c>
      <c r="B130" s="502" t="s">
        <v>1000</v>
      </c>
      <c r="C130" s="345"/>
      <c r="D130" s="340"/>
      <c r="E130" s="340"/>
      <c r="F130" s="504"/>
    </row>
    <row r="131" spans="1:6" ht="14.4" thickTop="1" x14ac:dyDescent="0.3"/>
    <row r="132" spans="1:6" x14ac:dyDescent="0.3">
      <c r="A132" s="378"/>
      <c r="B132" s="378"/>
      <c r="C132" s="379"/>
    </row>
    <row r="133" spans="1:6" x14ac:dyDescent="0.3">
      <c r="A133" s="384" t="s">
        <v>29</v>
      </c>
      <c r="B133" s="380" t="s">
        <v>865</v>
      </c>
      <c r="C133" s="379"/>
      <c r="E133" s="194">
        <f>+F50</f>
        <v>0</v>
      </c>
    </row>
    <row r="134" spans="1:6" x14ac:dyDescent="0.3">
      <c r="A134" s="384" t="s">
        <v>30</v>
      </c>
      <c r="B134" s="380" t="s">
        <v>1303</v>
      </c>
      <c r="C134" s="379"/>
      <c r="E134" s="194">
        <f>F73</f>
        <v>0</v>
      </c>
    </row>
    <row r="135" spans="1:6" x14ac:dyDescent="0.3">
      <c r="A135" s="384" t="s">
        <v>32</v>
      </c>
      <c r="B135" s="381" t="s">
        <v>988</v>
      </c>
      <c r="C135" s="379"/>
      <c r="E135" s="194">
        <f>+F93</f>
        <v>0</v>
      </c>
    </row>
    <row r="136" spans="1:6" x14ac:dyDescent="0.3">
      <c r="A136" s="384" t="s">
        <v>34</v>
      </c>
      <c r="B136" s="380" t="s">
        <v>989</v>
      </c>
      <c r="C136" s="379"/>
      <c r="E136" s="194">
        <f>+F113</f>
        <v>0</v>
      </c>
    </row>
    <row r="137" spans="1:6" x14ac:dyDescent="0.3">
      <c r="A137" s="384" t="s">
        <v>35</v>
      </c>
      <c r="B137" s="378" t="s">
        <v>998</v>
      </c>
      <c r="C137" s="379"/>
      <c r="E137" s="194">
        <f>+F125</f>
        <v>0</v>
      </c>
    </row>
    <row r="138" spans="1:6" x14ac:dyDescent="0.3">
      <c r="A138" s="378"/>
      <c r="B138" s="378"/>
      <c r="C138" s="379"/>
    </row>
    <row r="139" spans="1:6" s="458" customFormat="1" ht="14.4" thickBot="1" x14ac:dyDescent="0.3">
      <c r="A139" s="572"/>
      <c r="B139" s="607" t="s">
        <v>1001</v>
      </c>
      <c r="C139" s="607"/>
      <c r="D139" s="607"/>
      <c r="E139" s="464">
        <f>SUM(E133:E138)</f>
        <v>0</v>
      </c>
      <c r="F139" s="157"/>
    </row>
    <row r="140" spans="1:6" ht="14.4" thickTop="1" x14ac:dyDescent="0.3">
      <c r="A140" s="382"/>
      <c r="B140" s="382"/>
      <c r="C140" s="383"/>
    </row>
    <row r="144" spans="1:6" x14ac:dyDescent="0.3">
      <c r="B144" s="589"/>
    </row>
    <row r="145" spans="2:2" x14ac:dyDescent="0.3">
      <c r="B145" s="589"/>
    </row>
  </sheetData>
  <mergeCells count="3">
    <mergeCell ref="B139:D139"/>
    <mergeCell ref="B12:E12"/>
    <mergeCell ref="B10:E10"/>
  </mergeCells>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PZR - Popis del</oddHeader>
    <oddFooter>&amp;R&amp;"Arial Narrow,Navadno"&amp;9TEHNOLOŠKA OPREMA - Stran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F138"/>
  <sheetViews>
    <sheetView topLeftCell="A31" zoomScale="140" zoomScaleNormal="140" workbookViewId="0">
      <selection activeCell="E6" sqref="E6"/>
    </sheetView>
  </sheetViews>
  <sheetFormatPr defaultColWidth="9.109375" defaultRowHeight="13.8" x14ac:dyDescent="0.3"/>
  <cols>
    <col min="1" max="1" width="4.6640625" style="73" customWidth="1"/>
    <col min="2" max="2" width="82.44140625" style="117" customWidth="1"/>
    <col min="3" max="3" width="4.88671875" style="75" customWidth="1"/>
    <col min="4" max="4" width="9.5546875" style="76" customWidth="1"/>
    <col min="5" max="5" width="11.109375" style="76" bestFit="1" customWidth="1"/>
    <col min="6" max="6" width="15.6640625" style="77" customWidth="1"/>
    <col min="7" max="7" width="10.44140625" style="78" hidden="1" customWidth="1"/>
    <col min="8" max="8" width="0.44140625" style="79" hidden="1" customWidth="1"/>
    <col min="9" max="9" width="1" style="79" hidden="1" customWidth="1"/>
    <col min="10" max="10" width="15.6640625" style="79" hidden="1" customWidth="1"/>
    <col min="11" max="16384" width="9.109375" style="79"/>
  </cols>
  <sheetData>
    <row r="2" spans="1:10" ht="18" x14ac:dyDescent="0.35">
      <c r="B2" s="74" t="s">
        <v>1287</v>
      </c>
    </row>
    <row r="3" spans="1:10" ht="18" x14ac:dyDescent="0.35">
      <c r="B3" s="74"/>
    </row>
    <row r="4" spans="1:10" ht="18" x14ac:dyDescent="0.35">
      <c r="B4" s="74"/>
    </row>
    <row r="5" spans="1:10" x14ac:dyDescent="0.3">
      <c r="A5" s="80"/>
      <c r="B5" s="81"/>
      <c r="G5" s="76"/>
      <c r="H5" s="77"/>
      <c r="I5" s="77"/>
      <c r="J5" s="77"/>
    </row>
    <row r="6" spans="1:10" ht="26.25" customHeight="1" x14ac:dyDescent="0.3">
      <c r="A6" s="80" t="s">
        <v>29</v>
      </c>
      <c r="B6" s="82" t="s">
        <v>1098</v>
      </c>
    </row>
    <row r="7" spans="1:10" ht="12" customHeight="1" x14ac:dyDescent="0.3">
      <c r="A7" s="80"/>
      <c r="B7" s="82"/>
    </row>
    <row r="8" spans="1:10" ht="69" x14ac:dyDescent="0.3">
      <c r="A8" s="80" t="s">
        <v>30</v>
      </c>
      <c r="B8" s="83" t="s">
        <v>31</v>
      </c>
    </row>
    <row r="9" spans="1:10" x14ac:dyDescent="0.3">
      <c r="A9" s="80"/>
      <c r="B9" s="83"/>
    </row>
    <row r="10" spans="1:10" ht="27.6" x14ac:dyDescent="0.3">
      <c r="A10" s="80" t="s">
        <v>32</v>
      </c>
      <c r="B10" s="82" t="s">
        <v>33</v>
      </c>
    </row>
    <row r="11" spans="1:10" x14ac:dyDescent="0.3">
      <c r="A11" s="80"/>
      <c r="B11" s="83"/>
    </row>
    <row r="12" spans="1:10" ht="39" customHeight="1" x14ac:dyDescent="0.3">
      <c r="A12" s="80" t="s">
        <v>34</v>
      </c>
      <c r="B12" s="82" t="s">
        <v>1015</v>
      </c>
      <c r="C12" s="82"/>
      <c r="D12" s="82"/>
      <c r="E12" s="82"/>
    </row>
    <row r="13" spans="1:10" x14ac:dyDescent="0.3">
      <c r="A13" s="80"/>
      <c r="B13" s="83"/>
    </row>
    <row r="14" spans="1:10" x14ac:dyDescent="0.3">
      <c r="A14" s="80" t="s">
        <v>35</v>
      </c>
      <c r="B14" s="82" t="s">
        <v>36</v>
      </c>
    </row>
    <row r="15" spans="1:10" ht="27.6" x14ac:dyDescent="0.3">
      <c r="A15" s="80" t="s">
        <v>37</v>
      </c>
      <c r="B15" s="82" t="s">
        <v>38</v>
      </c>
    </row>
    <row r="16" spans="1:10" x14ac:dyDescent="0.3">
      <c r="A16" s="80" t="s">
        <v>39</v>
      </c>
      <c r="B16" s="82" t="s">
        <v>40</v>
      </c>
    </row>
    <row r="17" spans="1:110" ht="27.6" x14ac:dyDescent="0.3">
      <c r="A17" s="80" t="s">
        <v>41</v>
      </c>
      <c r="B17" s="82" t="s">
        <v>42</v>
      </c>
    </row>
    <row r="18" spans="1:110" ht="27.6" x14ac:dyDescent="0.3">
      <c r="A18" s="80" t="s">
        <v>43</v>
      </c>
      <c r="B18" s="82" t="s">
        <v>44</v>
      </c>
    </row>
    <row r="19" spans="1:110" x14ac:dyDescent="0.3">
      <c r="A19" s="80" t="s">
        <v>45</v>
      </c>
      <c r="B19" s="82" t="s">
        <v>46</v>
      </c>
    </row>
    <row r="20" spans="1:110" x14ac:dyDescent="0.3">
      <c r="A20" s="80" t="s">
        <v>47</v>
      </c>
      <c r="B20" s="82" t="s">
        <v>48</v>
      </c>
    </row>
    <row r="21" spans="1:110" ht="27.6" x14ac:dyDescent="0.3">
      <c r="A21" s="80" t="s">
        <v>49</v>
      </c>
      <c r="B21" s="82" t="s">
        <v>50</v>
      </c>
    </row>
    <row r="22" spans="1:110" ht="41.4" x14ac:dyDescent="0.3">
      <c r="A22" s="80" t="s">
        <v>51</v>
      </c>
      <c r="B22" s="83" t="s">
        <v>52</v>
      </c>
    </row>
    <row r="23" spans="1:110" x14ac:dyDescent="0.3">
      <c r="A23" s="80" t="s">
        <v>53</v>
      </c>
      <c r="B23" s="82" t="s">
        <v>54</v>
      </c>
    </row>
    <row r="24" spans="1:110" ht="27.6" x14ac:dyDescent="0.3">
      <c r="A24" s="80" t="s">
        <v>55</v>
      </c>
      <c r="B24" s="82" t="s">
        <v>56</v>
      </c>
    </row>
    <row r="25" spans="1:110" x14ac:dyDescent="0.3">
      <c r="A25" s="80" t="s">
        <v>57</v>
      </c>
      <c r="B25" s="82" t="s">
        <v>58</v>
      </c>
    </row>
    <row r="26" spans="1:110" ht="41.4" x14ac:dyDescent="0.3">
      <c r="A26" s="80" t="s">
        <v>59</v>
      </c>
      <c r="B26" s="83" t="s">
        <v>60</v>
      </c>
    </row>
    <row r="27" spans="1:110" ht="27.6" x14ac:dyDescent="0.3">
      <c r="A27" s="80" t="s">
        <v>61</v>
      </c>
      <c r="B27" s="82" t="s">
        <v>62</v>
      </c>
    </row>
    <row r="28" spans="1:110" ht="27.6" x14ac:dyDescent="0.3">
      <c r="A28" s="80" t="s">
        <v>63</v>
      </c>
      <c r="B28" s="83" t="s">
        <v>64</v>
      </c>
    </row>
    <row r="29" spans="1:110" s="84" customFormat="1" x14ac:dyDescent="0.3">
      <c r="A29" s="80" t="s">
        <v>65</v>
      </c>
      <c r="B29" s="82" t="s">
        <v>66</v>
      </c>
      <c r="C29" s="79"/>
      <c r="D29" s="77"/>
      <c r="E29" s="77"/>
      <c r="F29" s="77"/>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row>
    <row r="30" spans="1:110" s="84" customFormat="1" x14ac:dyDescent="0.3">
      <c r="A30" s="80" t="s">
        <v>67</v>
      </c>
      <c r="B30" s="82" t="s">
        <v>68</v>
      </c>
      <c r="C30" s="79"/>
      <c r="D30" s="77"/>
      <c r="E30" s="77"/>
      <c r="F30" s="77"/>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row>
    <row r="31" spans="1:110" s="84" customFormat="1" x14ac:dyDescent="0.3">
      <c r="A31" s="80" t="s">
        <v>69</v>
      </c>
      <c r="B31" s="82" t="s">
        <v>70</v>
      </c>
      <c r="C31" s="79"/>
      <c r="D31" s="77"/>
      <c r="E31" s="77"/>
      <c r="F31" s="77"/>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row>
    <row r="32" spans="1:110" s="84" customFormat="1" ht="27.6" x14ac:dyDescent="0.3">
      <c r="A32" s="80" t="s">
        <v>71</v>
      </c>
      <c r="B32" s="82" t="s">
        <v>72</v>
      </c>
      <c r="C32" s="79"/>
      <c r="D32" s="77"/>
      <c r="E32" s="77"/>
      <c r="F32" s="77"/>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row>
    <row r="33" spans="1:110" s="84" customFormat="1" ht="15" customHeight="1" x14ac:dyDescent="0.3">
      <c r="A33" s="80" t="s">
        <v>73</v>
      </c>
      <c r="B33" s="82" t="s">
        <v>74</v>
      </c>
      <c r="C33" s="79"/>
      <c r="D33" s="77"/>
      <c r="E33" s="77"/>
      <c r="F33" s="77"/>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S33" s="79"/>
      <c r="BT33" s="79"/>
      <c r="BU33" s="79"/>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row>
    <row r="34" spans="1:110" s="84" customFormat="1" ht="15" customHeight="1" x14ac:dyDescent="0.3">
      <c r="A34" s="80" t="s">
        <v>75</v>
      </c>
      <c r="B34" s="82" t="s">
        <v>76</v>
      </c>
      <c r="C34" s="79"/>
      <c r="D34" s="77"/>
      <c r="E34" s="77"/>
      <c r="F34" s="77"/>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S34" s="79"/>
      <c r="BT34" s="79"/>
      <c r="BU34" s="79"/>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row>
    <row r="35" spans="1:110" s="84" customFormat="1" ht="15" customHeight="1" x14ac:dyDescent="0.3">
      <c r="A35" s="80" t="s">
        <v>77</v>
      </c>
      <c r="B35" s="82" t="s">
        <v>78</v>
      </c>
      <c r="C35" s="79"/>
      <c r="D35" s="77"/>
      <c r="E35" s="77"/>
      <c r="F35" s="77"/>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row>
    <row r="36" spans="1:110" s="84" customFormat="1" ht="15" customHeight="1" x14ac:dyDescent="0.3">
      <c r="A36" s="80" t="s">
        <v>79</v>
      </c>
      <c r="B36" s="82" t="s">
        <v>80</v>
      </c>
      <c r="C36" s="79"/>
      <c r="D36" s="77"/>
      <c r="E36" s="77"/>
      <c r="F36" s="77"/>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79"/>
      <c r="BR36" s="79"/>
      <c r="BS36" s="79"/>
      <c r="BT36" s="79"/>
      <c r="BU36" s="79"/>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row>
    <row r="37" spans="1:110" s="84" customFormat="1" ht="15" customHeight="1" x14ac:dyDescent="0.3">
      <c r="A37" s="80" t="s">
        <v>81</v>
      </c>
      <c r="B37" s="82" t="s">
        <v>82</v>
      </c>
      <c r="C37" s="79"/>
      <c r="D37" s="77"/>
      <c r="E37" s="77"/>
      <c r="F37" s="77"/>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79"/>
      <c r="BK37" s="79"/>
      <c r="BL37" s="79"/>
      <c r="BM37" s="79"/>
      <c r="BN37" s="79"/>
      <c r="BO37" s="79"/>
      <c r="BP37" s="79"/>
      <c r="BQ37" s="79"/>
      <c r="BR37" s="79"/>
      <c r="BS37" s="79"/>
      <c r="BT37" s="79"/>
      <c r="BU37" s="79"/>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row>
    <row r="38" spans="1:110" s="84" customFormat="1" ht="15" customHeight="1" x14ac:dyDescent="0.3">
      <c r="A38" s="80" t="s">
        <v>83</v>
      </c>
      <c r="B38" s="83" t="s">
        <v>84</v>
      </c>
      <c r="C38" s="79"/>
      <c r="D38" s="77"/>
      <c r="E38" s="77"/>
      <c r="F38" s="77"/>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79"/>
      <c r="BD38" s="79"/>
      <c r="BE38" s="79"/>
      <c r="BF38" s="79"/>
      <c r="BG38" s="79"/>
      <c r="BH38" s="79"/>
      <c r="BI38" s="79"/>
      <c r="BJ38" s="79"/>
      <c r="BK38" s="79"/>
      <c r="BL38" s="79"/>
      <c r="BM38" s="79"/>
      <c r="BN38" s="79"/>
      <c r="BO38" s="79"/>
      <c r="BP38" s="79"/>
      <c r="BQ38" s="79"/>
      <c r="BR38" s="79"/>
      <c r="BS38" s="79"/>
      <c r="BT38" s="79"/>
      <c r="BU38" s="79"/>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row>
    <row r="39" spans="1:110" s="84" customFormat="1" ht="15" customHeight="1" x14ac:dyDescent="0.3">
      <c r="A39" s="80" t="s">
        <v>85</v>
      </c>
      <c r="B39" s="83" t="s">
        <v>86</v>
      </c>
      <c r="C39" s="79"/>
      <c r="D39" s="77"/>
      <c r="E39" s="77"/>
      <c r="F39" s="77"/>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T39" s="79"/>
      <c r="AU39" s="79"/>
      <c r="AV39" s="79"/>
      <c r="AW39" s="79"/>
      <c r="AX39" s="79"/>
      <c r="AY39" s="79"/>
      <c r="AZ39" s="79"/>
      <c r="BA39" s="79"/>
      <c r="BB39" s="79"/>
      <c r="BC39" s="79"/>
      <c r="BD39" s="79"/>
      <c r="BE39" s="79"/>
      <c r="BF39" s="79"/>
      <c r="BG39" s="79"/>
      <c r="BH39" s="79"/>
      <c r="BI39" s="79"/>
      <c r="BJ39" s="79"/>
      <c r="BK39" s="79"/>
      <c r="BL39" s="79"/>
      <c r="BM39" s="79"/>
      <c r="BN39" s="79"/>
      <c r="BO39" s="79"/>
      <c r="BP39" s="79"/>
      <c r="BQ39" s="79"/>
      <c r="BR39" s="79"/>
      <c r="BS39" s="79"/>
      <c r="BT39" s="79"/>
      <c r="BU39" s="79"/>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row>
    <row r="40" spans="1:110" s="84" customFormat="1" ht="15" customHeight="1" x14ac:dyDescent="0.3">
      <c r="A40" s="80" t="s">
        <v>87</v>
      </c>
      <c r="B40" s="83" t="s">
        <v>88</v>
      </c>
      <c r="C40" s="79"/>
      <c r="D40" s="77"/>
      <c r="E40" s="77"/>
      <c r="F40" s="77"/>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79"/>
      <c r="BC40" s="79"/>
      <c r="BD40" s="79"/>
      <c r="BE40" s="79"/>
      <c r="BF40" s="79"/>
      <c r="BG40" s="79"/>
      <c r="BH40" s="79"/>
      <c r="BI40" s="79"/>
      <c r="BJ40" s="79"/>
      <c r="BK40" s="79"/>
      <c r="BL40" s="79"/>
      <c r="BM40" s="79"/>
      <c r="BN40" s="79"/>
      <c r="BO40" s="79"/>
      <c r="BP40" s="79"/>
      <c r="BQ40" s="79"/>
      <c r="BR40" s="79"/>
      <c r="BS40" s="79"/>
      <c r="BT40" s="79"/>
      <c r="BU40" s="79"/>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row>
    <row r="41" spans="1:110" s="84" customFormat="1" ht="15" customHeight="1" x14ac:dyDescent="0.3">
      <c r="A41" s="80" t="s">
        <v>89</v>
      </c>
      <c r="B41" s="83" t="s">
        <v>90</v>
      </c>
      <c r="C41" s="79"/>
      <c r="D41" s="77"/>
      <c r="E41" s="77"/>
      <c r="F41" s="77"/>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row>
    <row r="42" spans="1:110" s="84" customFormat="1" x14ac:dyDescent="0.3">
      <c r="A42" s="80"/>
      <c r="B42" s="83"/>
      <c r="C42" s="79"/>
      <c r="D42" s="77"/>
      <c r="E42" s="77"/>
      <c r="F42" s="77"/>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79"/>
      <c r="BR42" s="79"/>
      <c r="BS42" s="79"/>
      <c r="BT42" s="79"/>
      <c r="BU42" s="79"/>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row>
    <row r="43" spans="1:110" s="84" customFormat="1" ht="27.6" x14ac:dyDescent="0.3">
      <c r="A43" s="80" t="s">
        <v>91</v>
      </c>
      <c r="B43" s="83" t="s">
        <v>1016</v>
      </c>
      <c r="C43" s="79"/>
      <c r="D43" s="77"/>
      <c r="E43" s="77"/>
      <c r="F43" s="77"/>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c r="BT43" s="79"/>
      <c r="BU43" s="79"/>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row>
    <row r="44" spans="1:110" s="84" customFormat="1" x14ac:dyDescent="0.3">
      <c r="A44" s="80"/>
      <c r="B44" s="82"/>
      <c r="C44" s="79"/>
      <c r="D44" s="77"/>
      <c r="E44" s="77"/>
      <c r="F44" s="77"/>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row>
    <row r="45" spans="1:110" s="84" customFormat="1" ht="27.6" x14ac:dyDescent="0.3">
      <c r="A45" s="80" t="s">
        <v>92</v>
      </c>
      <c r="B45" s="83" t="s">
        <v>93</v>
      </c>
      <c r="C45" s="79"/>
      <c r="D45" s="77"/>
      <c r="E45" s="77"/>
      <c r="F45" s="77"/>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c r="BC45" s="79"/>
      <c r="BD45" s="79"/>
      <c r="BE45" s="79"/>
      <c r="BF45" s="79"/>
      <c r="BG45" s="79"/>
      <c r="BH45" s="79"/>
      <c r="BI45" s="79"/>
      <c r="BJ45" s="79"/>
      <c r="BK45" s="79"/>
      <c r="BL45" s="79"/>
      <c r="BM45" s="79"/>
      <c r="BN45" s="79"/>
      <c r="BO45" s="79"/>
      <c r="BP45" s="79"/>
      <c r="BQ45" s="79"/>
      <c r="BR45" s="79"/>
      <c r="BS45" s="79"/>
      <c r="BT45" s="79"/>
      <c r="BU45" s="79"/>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row>
    <row r="46" spans="1:110" s="84" customFormat="1" x14ac:dyDescent="0.3">
      <c r="A46" s="80" t="s">
        <v>94</v>
      </c>
      <c r="B46" s="82"/>
      <c r="C46" s="79"/>
      <c r="D46" s="77"/>
      <c r="E46" s="77"/>
      <c r="F46" s="77"/>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c r="BB46" s="79"/>
      <c r="BC46" s="79"/>
      <c r="BD46" s="79"/>
      <c r="BE46" s="79"/>
      <c r="BF46" s="79"/>
      <c r="BG46" s="79"/>
      <c r="BH46" s="79"/>
      <c r="BI46" s="79"/>
      <c r="BJ46" s="79"/>
      <c r="BK46" s="79"/>
      <c r="BL46" s="79"/>
      <c r="BM46" s="79"/>
      <c r="BN46" s="79"/>
      <c r="BO46" s="79"/>
      <c r="BP46" s="79"/>
      <c r="BQ46" s="79"/>
      <c r="BR46" s="79"/>
      <c r="BS46" s="79"/>
      <c r="BT46" s="79"/>
      <c r="BU46" s="79"/>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row>
    <row r="47" spans="1:110" s="84" customFormat="1" ht="27.6" x14ac:dyDescent="0.3">
      <c r="A47" s="80" t="s">
        <v>95</v>
      </c>
      <c r="B47" s="83" t="s">
        <v>96</v>
      </c>
      <c r="C47" s="79"/>
      <c r="D47" s="77"/>
      <c r="E47" s="77"/>
      <c r="F47" s="77"/>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c r="BB47" s="79"/>
      <c r="BC47" s="79"/>
      <c r="BD47" s="79"/>
      <c r="BE47" s="79"/>
      <c r="BF47" s="79"/>
      <c r="BG47" s="79"/>
      <c r="BH47" s="79"/>
      <c r="BI47" s="79"/>
      <c r="BJ47" s="79"/>
      <c r="BK47" s="79"/>
      <c r="BL47" s="79"/>
      <c r="BM47" s="79"/>
      <c r="BN47" s="79"/>
      <c r="BO47" s="79"/>
      <c r="BP47" s="79"/>
      <c r="BQ47" s="79"/>
      <c r="BR47" s="79"/>
      <c r="BS47" s="79"/>
      <c r="BT47" s="79"/>
      <c r="BU47" s="79"/>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row>
    <row r="48" spans="1:110" s="84" customFormat="1" x14ac:dyDescent="0.3">
      <c r="A48" s="80" t="s">
        <v>94</v>
      </c>
      <c r="B48" s="82"/>
      <c r="C48" s="79"/>
      <c r="D48" s="77"/>
      <c r="E48" s="77"/>
      <c r="F48" s="77"/>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79"/>
      <c r="BR48" s="79"/>
      <c r="BS48" s="79"/>
      <c r="BT48" s="79"/>
      <c r="BU48" s="79"/>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row>
    <row r="49" spans="1:110" s="84" customFormat="1" ht="27.6" x14ac:dyDescent="0.3">
      <c r="A49" s="80" t="s">
        <v>97</v>
      </c>
      <c r="B49" s="83" t="s">
        <v>98</v>
      </c>
      <c r="C49" s="79"/>
      <c r="D49" s="77"/>
      <c r="E49" s="77"/>
      <c r="F49" s="77"/>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row>
    <row r="50" spans="1:110" s="84" customFormat="1" x14ac:dyDescent="0.3">
      <c r="A50" s="85"/>
      <c r="B50" s="86"/>
      <c r="C50" s="79"/>
      <c r="D50" s="77"/>
      <c r="E50" s="77"/>
      <c r="F50" s="77"/>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row>
    <row r="51" spans="1:110" s="84" customFormat="1" ht="27.6" x14ac:dyDescent="0.3">
      <c r="A51" s="585" t="s">
        <v>111</v>
      </c>
      <c r="B51" s="86" t="s">
        <v>1286</v>
      </c>
      <c r="C51" s="79"/>
      <c r="D51" s="77"/>
      <c r="E51" s="77"/>
      <c r="F51" s="77"/>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79"/>
      <c r="BR51" s="79"/>
      <c r="BS51" s="79"/>
      <c r="BT51" s="79"/>
      <c r="BU51" s="79"/>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row>
    <row r="52" spans="1:110" s="84" customFormat="1" x14ac:dyDescent="0.3">
      <c r="A52" s="87"/>
      <c r="B52" s="86"/>
      <c r="C52" s="79"/>
      <c r="D52" s="77"/>
      <c r="E52" s="77"/>
      <c r="F52" s="77"/>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79"/>
      <c r="BR52" s="79"/>
      <c r="BS52" s="79"/>
      <c r="BT52" s="79"/>
      <c r="BU52" s="79"/>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row>
    <row r="53" spans="1:110" s="84" customFormat="1" x14ac:dyDescent="0.3">
      <c r="A53" s="85"/>
      <c r="B53" s="86"/>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79"/>
      <c r="BA53" s="79"/>
      <c r="BB53" s="79"/>
      <c r="BC53" s="79"/>
      <c r="BD53" s="79"/>
      <c r="BE53" s="79"/>
      <c r="BF53" s="79"/>
      <c r="BG53" s="79"/>
      <c r="BH53" s="79"/>
      <c r="BI53" s="79"/>
      <c r="BJ53" s="79"/>
      <c r="BK53" s="79"/>
      <c r="BL53" s="79"/>
      <c r="BM53" s="79"/>
      <c r="BN53" s="79"/>
      <c r="BO53" s="79"/>
      <c r="BP53" s="79"/>
      <c r="BQ53" s="79"/>
      <c r="BR53" s="79"/>
      <c r="BS53" s="79"/>
      <c r="BT53" s="79"/>
      <c r="BU53" s="79"/>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row>
    <row r="54" spans="1:110" s="84" customFormat="1" x14ac:dyDescent="0.3">
      <c r="A54" s="87"/>
      <c r="B54" s="86"/>
      <c r="C54" s="79"/>
      <c r="D54" s="77"/>
      <c r="E54" s="77"/>
      <c r="F54" s="77"/>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c r="AO54" s="79"/>
      <c r="AP54" s="79"/>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79"/>
      <c r="BS54" s="79"/>
      <c r="BT54" s="79"/>
      <c r="BU54" s="79"/>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row>
    <row r="55" spans="1:110" s="84" customFormat="1" x14ac:dyDescent="0.3">
      <c r="A55" s="87"/>
      <c r="B55" s="86"/>
      <c r="C55" s="79"/>
      <c r="D55" s="77"/>
      <c r="E55" s="77"/>
      <c r="F55" s="77"/>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79"/>
      <c r="AK55" s="79"/>
      <c r="AL55" s="79"/>
      <c r="AM55" s="79"/>
      <c r="AN55" s="79"/>
      <c r="AO55" s="79"/>
      <c r="AP55" s="79"/>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79"/>
      <c r="BR55" s="79"/>
      <c r="BS55" s="79"/>
      <c r="BT55" s="79"/>
      <c r="BU55" s="79"/>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row>
    <row r="56" spans="1:110" s="84" customFormat="1" x14ac:dyDescent="0.3">
      <c r="A56" s="87"/>
      <c r="B56" s="86"/>
      <c r="C56" s="79"/>
      <c r="D56" s="77"/>
      <c r="E56" s="77"/>
      <c r="F56" s="77"/>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79"/>
      <c r="AZ56" s="79"/>
      <c r="BA56" s="79"/>
      <c r="BB56" s="79"/>
      <c r="BC56" s="79"/>
      <c r="BD56" s="79"/>
      <c r="BE56" s="79"/>
      <c r="BF56" s="79"/>
      <c r="BG56" s="79"/>
      <c r="BH56" s="79"/>
      <c r="BI56" s="79"/>
      <c r="BJ56" s="79"/>
      <c r="BK56" s="79"/>
      <c r="BL56" s="79"/>
      <c r="BM56" s="79"/>
      <c r="BN56" s="79"/>
      <c r="BO56" s="79"/>
      <c r="BP56" s="79"/>
      <c r="BQ56" s="79"/>
      <c r="BR56" s="79"/>
      <c r="BS56" s="79"/>
      <c r="BT56" s="79"/>
      <c r="BU56" s="79"/>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row>
    <row r="57" spans="1:110" s="84" customFormat="1" x14ac:dyDescent="0.3">
      <c r="A57" s="87"/>
      <c r="B57" s="86"/>
      <c r="C57" s="79"/>
      <c r="D57" s="77"/>
      <c r="E57" s="77"/>
      <c r="F57" s="77"/>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9"/>
      <c r="AN57" s="79"/>
      <c r="AO57" s="79"/>
      <c r="AP57" s="79"/>
      <c r="AQ57" s="79"/>
      <c r="AR57" s="79"/>
      <c r="AS57" s="79"/>
      <c r="AT57" s="79"/>
      <c r="AU57" s="79"/>
      <c r="AV57" s="79"/>
      <c r="AW57" s="79"/>
      <c r="AX57" s="79"/>
      <c r="AY57" s="79"/>
      <c r="AZ57" s="79"/>
      <c r="BA57" s="79"/>
      <c r="BB57" s="79"/>
      <c r="BC57" s="79"/>
      <c r="BD57" s="79"/>
      <c r="BE57" s="79"/>
      <c r="BF57" s="79"/>
      <c r="BG57" s="79"/>
      <c r="BH57" s="79"/>
      <c r="BI57" s="79"/>
      <c r="BJ57" s="79"/>
      <c r="BK57" s="79"/>
      <c r="BL57" s="79"/>
      <c r="BM57" s="79"/>
      <c r="BN57" s="79"/>
      <c r="BO57" s="79"/>
      <c r="BP57" s="79"/>
      <c r="BQ57" s="79"/>
      <c r="BR57" s="79"/>
      <c r="BS57" s="79"/>
      <c r="BT57" s="79"/>
      <c r="BU57" s="79"/>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row>
    <row r="58" spans="1:110" s="84" customFormat="1" x14ac:dyDescent="0.3">
      <c r="A58" s="85"/>
      <c r="B58" s="86"/>
      <c r="C58" s="79"/>
      <c r="D58" s="77"/>
      <c r="E58" s="77"/>
      <c r="F58" s="77"/>
      <c r="G58" s="79"/>
      <c r="H58" s="79"/>
      <c r="I58" s="79"/>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c r="BB58" s="79"/>
      <c r="BC58" s="79"/>
      <c r="BD58" s="79"/>
      <c r="BE58" s="79"/>
      <c r="BF58" s="79"/>
      <c r="BG58" s="79"/>
      <c r="BH58" s="79"/>
      <c r="BI58" s="79"/>
      <c r="BJ58" s="79"/>
      <c r="BK58" s="79"/>
      <c r="BL58" s="79"/>
      <c r="BM58" s="79"/>
      <c r="BN58" s="79"/>
      <c r="BO58" s="79"/>
      <c r="BP58" s="79"/>
      <c r="BQ58" s="79"/>
      <c r="BR58" s="79"/>
      <c r="BS58" s="79"/>
      <c r="BT58" s="79"/>
      <c r="BU58" s="79"/>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row>
    <row r="59" spans="1:110" s="84" customFormat="1" x14ac:dyDescent="0.3">
      <c r="A59" s="87"/>
      <c r="B59" s="86"/>
      <c r="C59" s="79"/>
      <c r="D59" s="77"/>
      <c r="E59" s="77"/>
      <c r="F59" s="77"/>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79"/>
      <c r="AY59" s="79"/>
      <c r="AZ59" s="79"/>
      <c r="BA59" s="79"/>
      <c r="BB59" s="79"/>
      <c r="BC59" s="79"/>
      <c r="BD59" s="79"/>
      <c r="BE59" s="79"/>
      <c r="BF59" s="79"/>
      <c r="BG59" s="79"/>
      <c r="BH59" s="79"/>
      <c r="BI59" s="79"/>
      <c r="BJ59" s="79"/>
      <c r="BK59" s="79"/>
      <c r="BL59" s="79"/>
      <c r="BM59" s="79"/>
      <c r="BN59" s="79"/>
      <c r="BO59" s="79"/>
      <c r="BP59" s="79"/>
      <c r="BQ59" s="79"/>
      <c r="BR59" s="79"/>
      <c r="BS59" s="79"/>
      <c r="BT59" s="79"/>
      <c r="BU59" s="79"/>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row>
    <row r="60" spans="1:110" s="84" customFormat="1" x14ac:dyDescent="0.3">
      <c r="A60" s="87"/>
      <c r="B60" s="86"/>
      <c r="C60" s="79"/>
      <c r="D60" s="77"/>
      <c r="E60" s="77"/>
      <c r="F60" s="77"/>
      <c r="G60" s="79"/>
      <c r="H60" s="79"/>
      <c r="I60" s="79"/>
      <c r="J60" s="79"/>
      <c r="K60" s="79"/>
      <c r="L60" s="79"/>
      <c r="M60" s="79"/>
      <c r="N60" s="79"/>
      <c r="O60" s="79"/>
      <c r="P60" s="79"/>
      <c r="Q60" s="79"/>
      <c r="R60" s="79"/>
      <c r="S60" s="79"/>
      <c r="T60" s="79"/>
      <c r="U60" s="79"/>
      <c r="V60" s="79"/>
      <c r="W60" s="79"/>
      <c r="X60" s="79"/>
      <c r="Y60" s="79"/>
      <c r="Z60" s="79"/>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79"/>
      <c r="AY60" s="79"/>
      <c r="AZ60" s="79"/>
      <c r="BA60" s="79"/>
      <c r="BB60" s="79"/>
      <c r="BC60" s="79"/>
      <c r="BD60" s="79"/>
      <c r="BE60" s="79"/>
      <c r="BF60" s="79"/>
      <c r="BG60" s="79"/>
      <c r="BH60" s="79"/>
      <c r="BI60" s="79"/>
      <c r="BJ60" s="79"/>
      <c r="BK60" s="79"/>
      <c r="BL60" s="79"/>
      <c r="BM60" s="79"/>
      <c r="BN60" s="79"/>
      <c r="BO60" s="79"/>
      <c r="BP60" s="79"/>
      <c r="BQ60" s="79"/>
      <c r="BR60" s="79"/>
      <c r="BS60" s="79"/>
      <c r="BT60" s="79"/>
      <c r="BU60" s="79"/>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row>
    <row r="61" spans="1:110" s="84" customFormat="1" x14ac:dyDescent="0.3">
      <c r="A61" s="85"/>
      <c r="B61" s="86"/>
      <c r="C61" s="79"/>
      <c r="D61" s="77"/>
      <c r="E61" s="77"/>
      <c r="F61" s="77"/>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c r="BB61" s="79"/>
      <c r="BC61" s="79"/>
      <c r="BD61" s="79"/>
      <c r="BE61" s="79"/>
      <c r="BF61" s="79"/>
      <c r="BG61" s="79"/>
      <c r="BH61" s="79"/>
      <c r="BI61" s="79"/>
      <c r="BJ61" s="79"/>
      <c r="BK61" s="79"/>
      <c r="BL61" s="79"/>
      <c r="BM61" s="79"/>
      <c r="BN61" s="79"/>
      <c r="BO61" s="79"/>
      <c r="BP61" s="79"/>
      <c r="BQ61" s="79"/>
      <c r="BR61" s="79"/>
      <c r="BS61" s="79"/>
      <c r="BT61" s="79"/>
      <c r="BU61" s="79"/>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row>
    <row r="62" spans="1:110" s="84" customFormat="1" x14ac:dyDescent="0.3">
      <c r="A62" s="87"/>
      <c r="B62" s="86"/>
      <c r="C62" s="79"/>
      <c r="D62" s="77"/>
      <c r="E62" s="77"/>
      <c r="F62" s="77"/>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row>
    <row r="63" spans="1:110" s="84" customFormat="1" x14ac:dyDescent="0.3">
      <c r="A63" s="87"/>
      <c r="B63" s="86"/>
      <c r="C63" s="79"/>
      <c r="D63" s="77"/>
      <c r="E63" s="77"/>
      <c r="F63" s="77"/>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79"/>
      <c r="AY63" s="79"/>
      <c r="AZ63" s="79"/>
      <c r="BA63" s="79"/>
      <c r="BB63" s="79"/>
      <c r="BC63" s="79"/>
      <c r="BD63" s="79"/>
      <c r="BE63" s="79"/>
      <c r="BF63" s="79"/>
      <c r="BG63" s="79"/>
      <c r="BH63" s="79"/>
      <c r="BI63" s="79"/>
      <c r="BJ63" s="79"/>
      <c r="BK63" s="79"/>
      <c r="BL63" s="79"/>
      <c r="BM63" s="79"/>
      <c r="BN63" s="79"/>
      <c r="BO63" s="79"/>
      <c r="BP63" s="79"/>
      <c r="BQ63" s="79"/>
      <c r="BR63" s="79"/>
      <c r="BS63" s="79"/>
      <c r="BT63" s="79"/>
      <c r="BU63" s="79"/>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row>
    <row r="64" spans="1:110" s="84" customFormat="1" x14ac:dyDescent="0.3">
      <c r="A64" s="85"/>
      <c r="B64" s="86"/>
      <c r="C64" s="79"/>
      <c r="D64" s="77"/>
      <c r="E64" s="77"/>
      <c r="F64" s="77"/>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79"/>
      <c r="AT64" s="79"/>
      <c r="AU64" s="79"/>
      <c r="AV64" s="79"/>
      <c r="AW64" s="79"/>
      <c r="AX64" s="79"/>
      <c r="AY64" s="79"/>
      <c r="AZ64" s="79"/>
      <c r="BA64" s="79"/>
      <c r="BB64" s="79"/>
      <c r="BC64" s="79"/>
      <c r="BD64" s="79"/>
      <c r="BE64" s="79"/>
      <c r="BF64" s="79"/>
      <c r="BG64" s="79"/>
      <c r="BH64" s="79"/>
      <c r="BI64" s="79"/>
      <c r="BJ64" s="79"/>
      <c r="BK64" s="79"/>
      <c r="BL64" s="79"/>
      <c r="BM64" s="79"/>
      <c r="BN64" s="79"/>
      <c r="BO64" s="79"/>
      <c r="BP64" s="79"/>
      <c r="BQ64" s="79"/>
      <c r="BR64" s="79"/>
      <c r="BS64" s="79"/>
      <c r="BT64" s="79"/>
      <c r="BU64" s="79"/>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row>
    <row r="65" spans="1:110" s="84" customFormat="1" x14ac:dyDescent="0.3">
      <c r="A65" s="87"/>
      <c r="B65" s="86"/>
      <c r="C65" s="79"/>
      <c r="D65" s="77"/>
      <c r="E65" s="77"/>
      <c r="F65" s="77"/>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c r="AO65" s="79"/>
      <c r="AP65" s="79"/>
      <c r="AQ65" s="79"/>
      <c r="AR65" s="79"/>
      <c r="AS65" s="79"/>
      <c r="AT65" s="79"/>
      <c r="AU65" s="79"/>
      <c r="AV65" s="79"/>
      <c r="AW65" s="79"/>
      <c r="AX65" s="79"/>
      <c r="AY65" s="79"/>
      <c r="AZ65" s="79"/>
      <c r="BA65" s="79"/>
      <c r="BB65" s="79"/>
      <c r="BC65" s="79"/>
      <c r="BD65" s="79"/>
      <c r="BE65" s="79"/>
      <c r="BF65" s="79"/>
      <c r="BG65" s="79"/>
      <c r="BH65" s="79"/>
      <c r="BI65" s="79"/>
      <c r="BJ65" s="79"/>
      <c r="BK65" s="79"/>
      <c r="BL65" s="79"/>
      <c r="BM65" s="79"/>
      <c r="BN65" s="79"/>
      <c r="BO65" s="79"/>
      <c r="BP65" s="79"/>
      <c r="BQ65" s="79"/>
      <c r="BR65" s="79"/>
      <c r="BS65" s="79"/>
      <c r="BT65" s="79"/>
      <c r="BU65" s="79"/>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row>
    <row r="66" spans="1:110" s="84" customFormat="1" x14ac:dyDescent="0.3">
      <c r="A66" s="87"/>
      <c r="B66" s="86"/>
      <c r="C66" s="79"/>
      <c r="D66" s="77"/>
      <c r="E66" s="77"/>
      <c r="F66" s="77"/>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79"/>
      <c r="AK66" s="79"/>
      <c r="AL66" s="79"/>
      <c r="AM66" s="79"/>
      <c r="AN66" s="79"/>
      <c r="AO66" s="79"/>
      <c r="AP66" s="79"/>
      <c r="AQ66" s="79"/>
      <c r="AR66" s="79"/>
      <c r="AS66" s="79"/>
      <c r="AT66" s="79"/>
      <c r="AU66" s="79"/>
      <c r="AV66" s="79"/>
      <c r="AW66" s="79"/>
      <c r="AX66" s="79"/>
      <c r="AY66" s="79"/>
      <c r="AZ66" s="79"/>
      <c r="BA66" s="79"/>
      <c r="BB66" s="79"/>
      <c r="BC66" s="79"/>
      <c r="BD66" s="79"/>
      <c r="BE66" s="79"/>
      <c r="BF66" s="79"/>
      <c r="BG66" s="79"/>
      <c r="BH66" s="79"/>
      <c r="BI66" s="79"/>
      <c r="BJ66" s="79"/>
      <c r="BK66" s="79"/>
      <c r="BL66" s="79"/>
      <c r="BM66" s="79"/>
      <c r="BN66" s="79"/>
      <c r="BO66" s="79"/>
      <c r="BP66" s="79"/>
      <c r="BQ66" s="79"/>
      <c r="BR66" s="79"/>
      <c r="BS66" s="79"/>
      <c r="BT66" s="79"/>
      <c r="BU66" s="79"/>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row>
    <row r="67" spans="1:110" s="84" customFormat="1" x14ac:dyDescent="0.3">
      <c r="A67" s="85"/>
      <c r="B67" s="86"/>
      <c r="C67" s="79"/>
      <c r="D67" s="77"/>
      <c r="E67" s="77"/>
      <c r="F67" s="77"/>
      <c r="G67" s="79"/>
      <c r="H67" s="79"/>
      <c r="I67" s="79"/>
      <c r="J67" s="79"/>
      <c r="K67" s="79"/>
      <c r="L67" s="79"/>
      <c r="M67" s="79"/>
      <c r="N67" s="79"/>
      <c r="O67" s="79"/>
      <c r="P67" s="79"/>
      <c r="Q67" s="79"/>
      <c r="R67" s="79"/>
      <c r="S67" s="79"/>
      <c r="T67" s="79"/>
      <c r="U67" s="79"/>
      <c r="V67" s="79"/>
      <c r="W67" s="79"/>
      <c r="X67" s="79"/>
      <c r="Y67" s="79"/>
      <c r="Z67" s="79"/>
      <c r="AA67" s="79"/>
      <c r="AB67" s="79"/>
      <c r="AC67" s="79"/>
      <c r="AD67" s="79"/>
      <c r="AE67" s="79"/>
      <c r="AF67" s="79"/>
      <c r="AG67" s="79"/>
      <c r="AH67" s="79"/>
      <c r="AI67" s="79"/>
      <c r="AJ67" s="79"/>
      <c r="AK67" s="79"/>
      <c r="AL67" s="79"/>
      <c r="AM67" s="79"/>
      <c r="AN67" s="79"/>
      <c r="AO67" s="79"/>
      <c r="AP67" s="79"/>
      <c r="AQ67" s="79"/>
      <c r="AR67" s="79"/>
      <c r="AS67" s="79"/>
      <c r="AT67" s="79"/>
      <c r="AU67" s="79"/>
      <c r="AV67" s="79"/>
      <c r="AW67" s="79"/>
      <c r="AX67" s="79"/>
      <c r="AY67" s="79"/>
      <c r="AZ67" s="79"/>
      <c r="BA67" s="79"/>
      <c r="BB67" s="79"/>
      <c r="BC67" s="79"/>
      <c r="BD67" s="79"/>
      <c r="BE67" s="79"/>
      <c r="BF67" s="79"/>
      <c r="BG67" s="79"/>
      <c r="BH67" s="79"/>
      <c r="BI67" s="79"/>
      <c r="BJ67" s="79"/>
      <c r="BK67" s="79"/>
      <c r="BL67" s="79"/>
      <c r="BM67" s="79"/>
      <c r="BN67" s="79"/>
      <c r="BO67" s="79"/>
      <c r="BP67" s="79"/>
      <c r="BQ67" s="79"/>
      <c r="BR67" s="79"/>
      <c r="BS67" s="79"/>
      <c r="BT67" s="79"/>
      <c r="BU67" s="79"/>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row>
    <row r="68" spans="1:110" s="84" customFormat="1" x14ac:dyDescent="0.3">
      <c r="A68" s="87"/>
      <c r="B68" s="86"/>
      <c r="C68" s="79"/>
      <c r="D68" s="77"/>
      <c r="E68" s="77"/>
      <c r="F68" s="77"/>
      <c r="G68" s="79"/>
      <c r="H68" s="79"/>
      <c r="I68" s="79"/>
      <c r="J68" s="79"/>
      <c r="K68" s="79"/>
      <c r="L68" s="79"/>
      <c r="M68" s="79"/>
      <c r="N68" s="79"/>
      <c r="O68" s="79"/>
      <c r="P68" s="79"/>
      <c r="Q68" s="79"/>
      <c r="R68" s="79"/>
      <c r="S68" s="79"/>
      <c r="T68" s="79"/>
      <c r="U68" s="79"/>
      <c r="V68" s="79"/>
      <c r="W68" s="79"/>
      <c r="X68" s="79"/>
      <c r="Y68" s="79"/>
      <c r="Z68" s="79"/>
      <c r="AA68" s="79"/>
      <c r="AB68" s="79"/>
      <c r="AC68" s="79"/>
      <c r="AD68" s="79"/>
      <c r="AE68" s="79"/>
      <c r="AF68" s="79"/>
      <c r="AG68" s="79"/>
      <c r="AH68" s="79"/>
      <c r="AI68" s="79"/>
      <c r="AJ68" s="79"/>
      <c r="AK68" s="79"/>
      <c r="AL68" s="79"/>
      <c r="AM68" s="79"/>
      <c r="AN68" s="79"/>
      <c r="AO68" s="79"/>
      <c r="AP68" s="79"/>
      <c r="AQ68" s="79"/>
      <c r="AR68" s="79"/>
      <c r="AS68" s="79"/>
      <c r="AT68" s="79"/>
      <c r="AU68" s="79"/>
      <c r="AV68" s="79"/>
      <c r="AW68" s="79"/>
      <c r="AX68" s="79"/>
      <c r="AY68" s="79"/>
      <c r="AZ68" s="79"/>
      <c r="BA68" s="79"/>
      <c r="BB68" s="79"/>
      <c r="BC68" s="79"/>
      <c r="BD68" s="79"/>
      <c r="BE68" s="79"/>
      <c r="BF68" s="79"/>
      <c r="BG68" s="79"/>
      <c r="BH68" s="79"/>
      <c r="BI68" s="79"/>
      <c r="BJ68" s="79"/>
      <c r="BK68" s="79"/>
      <c r="BL68" s="79"/>
      <c r="BM68" s="79"/>
      <c r="BN68" s="79"/>
      <c r="BO68" s="79"/>
      <c r="BP68" s="79"/>
      <c r="BQ68" s="79"/>
      <c r="BR68" s="79"/>
      <c r="BS68" s="79"/>
      <c r="BT68" s="79"/>
      <c r="BU68" s="79"/>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row>
    <row r="69" spans="1:110" s="84" customFormat="1" x14ac:dyDescent="0.3">
      <c r="A69" s="87"/>
      <c r="B69" s="86"/>
      <c r="C69" s="79"/>
      <c r="D69" s="77"/>
      <c r="E69" s="77"/>
      <c r="F69" s="77"/>
      <c r="G69" s="79"/>
      <c r="H69" s="79"/>
      <c r="I69" s="79"/>
      <c r="J69" s="79"/>
      <c r="K69" s="79"/>
      <c r="L69" s="79"/>
      <c r="M69" s="79"/>
      <c r="N69" s="79"/>
      <c r="O69" s="79"/>
      <c r="P69" s="79"/>
      <c r="Q69" s="79"/>
      <c r="R69" s="79"/>
      <c r="S69" s="79"/>
      <c r="T69" s="79"/>
      <c r="U69" s="79"/>
      <c r="V69" s="79"/>
      <c r="W69" s="79"/>
      <c r="X69" s="79"/>
      <c r="Y69" s="79"/>
      <c r="Z69" s="79"/>
      <c r="AA69" s="79"/>
      <c r="AB69" s="79"/>
      <c r="AC69" s="79"/>
      <c r="AD69" s="79"/>
      <c r="AE69" s="79"/>
      <c r="AF69" s="79"/>
      <c r="AG69" s="79"/>
      <c r="AH69" s="79"/>
      <c r="AI69" s="79"/>
      <c r="AJ69" s="79"/>
      <c r="AK69" s="79"/>
      <c r="AL69" s="79"/>
      <c r="AM69" s="79"/>
      <c r="AN69" s="79"/>
      <c r="AO69" s="79"/>
      <c r="AP69" s="79"/>
      <c r="AQ69" s="79"/>
      <c r="AR69" s="79"/>
      <c r="AS69" s="79"/>
      <c r="AT69" s="79"/>
      <c r="AU69" s="79"/>
      <c r="AV69" s="79"/>
      <c r="AW69" s="79"/>
      <c r="AX69" s="79"/>
      <c r="AY69" s="79"/>
      <c r="AZ69" s="79"/>
      <c r="BA69" s="79"/>
      <c r="BB69" s="79"/>
      <c r="BC69" s="79"/>
      <c r="BD69" s="79"/>
      <c r="BE69" s="79"/>
      <c r="BF69" s="79"/>
      <c r="BG69" s="79"/>
      <c r="BH69" s="79"/>
      <c r="BI69" s="79"/>
      <c r="BJ69" s="79"/>
      <c r="BK69" s="79"/>
      <c r="BL69" s="79"/>
      <c r="BM69" s="79"/>
      <c r="BN69" s="79"/>
      <c r="BO69" s="79"/>
      <c r="BP69" s="79"/>
      <c r="BQ69" s="79"/>
      <c r="BR69" s="79"/>
      <c r="BS69" s="79"/>
      <c r="BT69" s="79"/>
      <c r="BU69" s="79"/>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row>
    <row r="70" spans="1:110" s="84" customFormat="1" x14ac:dyDescent="0.3">
      <c r="A70" s="85"/>
      <c r="B70" s="86"/>
      <c r="C70" s="79"/>
      <c r="D70" s="77"/>
      <c r="E70" s="77"/>
      <c r="F70" s="77"/>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79"/>
      <c r="AL70" s="79"/>
      <c r="AM70" s="79"/>
      <c r="AN70" s="79"/>
      <c r="AO70" s="79"/>
      <c r="AP70" s="79"/>
      <c r="AQ70" s="79"/>
      <c r="AR70" s="79"/>
      <c r="AS70" s="79"/>
      <c r="AT70" s="79"/>
      <c r="AU70" s="79"/>
      <c r="AV70" s="79"/>
      <c r="AW70" s="79"/>
      <c r="AX70" s="79"/>
      <c r="AY70" s="79"/>
      <c r="AZ70" s="79"/>
      <c r="BA70" s="79"/>
      <c r="BB70" s="79"/>
      <c r="BC70" s="79"/>
      <c r="BD70" s="79"/>
      <c r="BE70" s="79"/>
      <c r="BF70" s="79"/>
      <c r="BG70" s="79"/>
      <c r="BH70" s="79"/>
      <c r="BI70" s="79"/>
      <c r="BJ70" s="79"/>
      <c r="BK70" s="79"/>
      <c r="BL70" s="79"/>
      <c r="BM70" s="79"/>
      <c r="BN70" s="79"/>
      <c r="BO70" s="79"/>
      <c r="BP70" s="79"/>
      <c r="BQ70" s="79"/>
      <c r="BR70" s="79"/>
      <c r="BS70" s="79"/>
      <c r="BT70" s="79"/>
      <c r="BU70" s="79"/>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row>
    <row r="71" spans="1:110" s="84" customFormat="1" x14ac:dyDescent="0.3">
      <c r="A71" s="87"/>
      <c r="B71" s="86"/>
      <c r="C71" s="79"/>
      <c r="D71" s="77"/>
      <c r="E71" s="77"/>
      <c r="F71" s="77"/>
      <c r="G71" s="79"/>
      <c r="H71" s="79"/>
      <c r="I71" s="79"/>
      <c r="J71" s="79"/>
      <c r="K71" s="79"/>
      <c r="L71" s="79"/>
      <c r="M71" s="79"/>
      <c r="N71" s="79"/>
      <c r="O71" s="79"/>
      <c r="P71" s="79"/>
      <c r="Q71" s="79"/>
      <c r="R71" s="79"/>
      <c r="S71" s="79"/>
      <c r="T71" s="79"/>
      <c r="U71" s="79"/>
      <c r="V71" s="79"/>
      <c r="W71" s="79"/>
      <c r="X71" s="79"/>
      <c r="Y71" s="79"/>
      <c r="Z71" s="79"/>
      <c r="AA71" s="79"/>
      <c r="AB71" s="79"/>
      <c r="AC71" s="79"/>
      <c r="AD71" s="79"/>
      <c r="AE71" s="79"/>
      <c r="AF71" s="79"/>
      <c r="AG71" s="79"/>
      <c r="AH71" s="79"/>
      <c r="AI71" s="79"/>
      <c r="AJ71" s="79"/>
      <c r="AK71" s="79"/>
      <c r="AL71" s="79"/>
      <c r="AM71" s="79"/>
      <c r="AN71" s="79"/>
      <c r="AO71" s="79"/>
      <c r="AP71" s="79"/>
      <c r="AQ71" s="79"/>
      <c r="AR71" s="79"/>
      <c r="AS71" s="79"/>
      <c r="AT71" s="79"/>
      <c r="AU71" s="79"/>
      <c r="AV71" s="79"/>
      <c r="AW71" s="79"/>
      <c r="AX71" s="79"/>
      <c r="AY71" s="79"/>
      <c r="AZ71" s="79"/>
      <c r="BA71" s="79"/>
      <c r="BB71" s="79"/>
      <c r="BC71" s="79"/>
      <c r="BD71" s="79"/>
      <c r="BE71" s="79"/>
      <c r="BF71" s="79"/>
      <c r="BG71" s="79"/>
      <c r="BH71" s="79"/>
      <c r="BI71" s="79"/>
      <c r="BJ71" s="79"/>
      <c r="BK71" s="79"/>
      <c r="BL71" s="79"/>
      <c r="BM71" s="79"/>
      <c r="BN71" s="79"/>
      <c r="BO71" s="79"/>
      <c r="BP71" s="79"/>
      <c r="BQ71" s="79"/>
      <c r="BR71" s="79"/>
      <c r="BS71" s="79"/>
      <c r="BT71" s="79"/>
      <c r="BU71" s="79"/>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row>
    <row r="72" spans="1:110" s="84" customFormat="1" x14ac:dyDescent="0.3">
      <c r="A72" s="87"/>
      <c r="B72" s="86"/>
      <c r="C72" s="79"/>
      <c r="D72" s="77"/>
      <c r="E72" s="77"/>
      <c r="F72" s="77"/>
      <c r="G72" s="79"/>
      <c r="H72" s="79"/>
      <c r="I72" s="79"/>
      <c r="J72" s="79"/>
      <c r="K72" s="79"/>
      <c r="L72" s="79"/>
      <c r="M72" s="79"/>
      <c r="N72" s="79"/>
      <c r="O72" s="79"/>
      <c r="P72" s="79"/>
      <c r="Q72" s="79"/>
      <c r="R72" s="79"/>
      <c r="S72" s="79"/>
      <c r="T72" s="79"/>
      <c r="U72" s="79"/>
      <c r="V72" s="79"/>
      <c r="W72" s="79"/>
      <c r="X72" s="79"/>
      <c r="Y72" s="79"/>
      <c r="Z72" s="79"/>
      <c r="AA72" s="79"/>
      <c r="AB72" s="79"/>
      <c r="AC72" s="79"/>
      <c r="AD72" s="79"/>
      <c r="AE72" s="79"/>
      <c r="AF72" s="79"/>
      <c r="AG72" s="79"/>
      <c r="AH72" s="79"/>
      <c r="AI72" s="79"/>
      <c r="AJ72" s="79"/>
      <c r="AK72" s="79"/>
      <c r="AL72" s="79"/>
      <c r="AM72" s="79"/>
      <c r="AN72" s="79"/>
      <c r="AO72" s="79"/>
      <c r="AP72" s="79"/>
      <c r="AQ72" s="79"/>
      <c r="AR72" s="79"/>
      <c r="AS72" s="79"/>
      <c r="AT72" s="79"/>
      <c r="AU72" s="79"/>
      <c r="AV72" s="79"/>
      <c r="AW72" s="79"/>
      <c r="AX72" s="79"/>
      <c r="AY72" s="79"/>
      <c r="AZ72" s="79"/>
      <c r="BA72" s="79"/>
      <c r="BB72" s="79"/>
      <c r="BC72" s="79"/>
      <c r="BD72" s="79"/>
      <c r="BE72" s="79"/>
      <c r="BF72" s="79"/>
      <c r="BG72" s="79"/>
      <c r="BH72" s="79"/>
      <c r="BI72" s="79"/>
      <c r="BJ72" s="79"/>
      <c r="BK72" s="79"/>
      <c r="BL72" s="79"/>
      <c r="BM72" s="79"/>
      <c r="BN72" s="79"/>
      <c r="BO72" s="79"/>
      <c r="BP72" s="79"/>
      <c r="BQ72" s="79"/>
      <c r="BR72" s="79"/>
      <c r="BS72" s="79"/>
      <c r="BT72" s="79"/>
      <c r="BU72" s="79"/>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row>
    <row r="73" spans="1:110" s="84" customFormat="1" x14ac:dyDescent="0.3">
      <c r="A73" s="85"/>
      <c r="B73" s="86"/>
      <c r="C73" s="79"/>
      <c r="D73" s="77"/>
      <c r="E73" s="77"/>
      <c r="F73" s="77"/>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9"/>
      <c r="AN73" s="79"/>
      <c r="AO73" s="79"/>
      <c r="AP73" s="79"/>
      <c r="AQ73" s="79"/>
      <c r="AR73" s="79"/>
      <c r="AS73" s="79"/>
      <c r="AT73" s="79"/>
      <c r="AU73" s="79"/>
      <c r="AV73" s="79"/>
      <c r="AW73" s="79"/>
      <c r="AX73" s="79"/>
      <c r="AY73" s="79"/>
      <c r="AZ73" s="79"/>
      <c r="BA73" s="79"/>
      <c r="BB73" s="79"/>
      <c r="BC73" s="79"/>
      <c r="BD73" s="79"/>
      <c r="BE73" s="79"/>
      <c r="BF73" s="79"/>
      <c r="BG73" s="79"/>
      <c r="BH73" s="79"/>
      <c r="BI73" s="79"/>
      <c r="BJ73" s="79"/>
      <c r="BK73" s="79"/>
      <c r="BL73" s="79"/>
      <c r="BM73" s="79"/>
      <c r="BN73" s="79"/>
      <c r="BO73" s="79"/>
      <c r="BP73" s="79"/>
      <c r="BQ73" s="79"/>
      <c r="BR73" s="79"/>
      <c r="BS73" s="79"/>
      <c r="BT73" s="79"/>
      <c r="BU73" s="79"/>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row>
    <row r="74" spans="1:110" s="84" customFormat="1" x14ac:dyDescent="0.3">
      <c r="A74" s="87"/>
      <c r="B74" s="86"/>
      <c r="C74" s="79"/>
      <c r="D74" s="77"/>
      <c r="E74" s="77"/>
      <c r="F74" s="77"/>
      <c r="G74" s="79"/>
      <c r="H74" s="79"/>
      <c r="I74" s="79"/>
      <c r="J74" s="79"/>
      <c r="K74" s="79"/>
      <c r="L74" s="79"/>
      <c r="M74" s="79"/>
      <c r="N74" s="79"/>
      <c r="O74" s="79"/>
      <c r="P74" s="79"/>
      <c r="Q74" s="79"/>
      <c r="R74" s="79"/>
      <c r="S74" s="79"/>
      <c r="T74" s="79"/>
      <c r="U74" s="79"/>
      <c r="V74" s="79"/>
      <c r="W74" s="79"/>
      <c r="X74" s="79"/>
      <c r="Y74" s="79"/>
      <c r="Z74" s="79"/>
      <c r="AA74" s="79"/>
      <c r="AB74" s="79"/>
      <c r="AC74" s="79"/>
      <c r="AD74" s="79"/>
      <c r="AE74" s="79"/>
      <c r="AF74" s="79"/>
      <c r="AG74" s="79"/>
      <c r="AH74" s="79"/>
      <c r="AI74" s="79"/>
      <c r="AJ74" s="79"/>
      <c r="AK74" s="79"/>
      <c r="AL74" s="79"/>
      <c r="AM74" s="79"/>
      <c r="AN74" s="79"/>
      <c r="AO74" s="79"/>
      <c r="AP74" s="79"/>
      <c r="AQ74" s="79"/>
      <c r="AR74" s="79"/>
      <c r="AS74" s="79"/>
      <c r="AT74" s="79"/>
      <c r="AU74" s="79"/>
      <c r="AV74" s="79"/>
      <c r="AW74" s="79"/>
      <c r="AX74" s="79"/>
      <c r="AY74" s="79"/>
      <c r="AZ74" s="79"/>
      <c r="BA74" s="79"/>
      <c r="BB74" s="79"/>
      <c r="BC74" s="79"/>
      <c r="BD74" s="79"/>
      <c r="BE74" s="79"/>
      <c r="BF74" s="79"/>
      <c r="BG74" s="79"/>
      <c r="BH74" s="79"/>
      <c r="BI74" s="79"/>
      <c r="BJ74" s="79"/>
      <c r="BK74" s="79"/>
      <c r="BL74" s="79"/>
      <c r="BM74" s="79"/>
      <c r="BN74" s="79"/>
      <c r="BO74" s="79"/>
      <c r="BP74" s="79"/>
      <c r="BQ74" s="79"/>
      <c r="BR74" s="79"/>
      <c r="BS74" s="79"/>
      <c r="BT74" s="79"/>
      <c r="BU74" s="79"/>
      <c r="BV74" s="79"/>
      <c r="BW74" s="79"/>
      <c r="BX74" s="79"/>
      <c r="BY74" s="79"/>
      <c r="BZ74" s="79"/>
      <c r="CA74" s="79"/>
      <c r="CB74" s="79"/>
      <c r="CC74" s="79"/>
      <c r="CD74" s="79"/>
      <c r="CE74" s="79"/>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row>
    <row r="75" spans="1:110" s="84" customFormat="1" x14ac:dyDescent="0.3">
      <c r="A75" s="87"/>
      <c r="B75" s="86"/>
      <c r="C75" s="79"/>
      <c r="D75" s="77"/>
      <c r="E75" s="77"/>
      <c r="F75" s="77"/>
      <c r="G75" s="79"/>
      <c r="H75" s="79"/>
      <c r="I75" s="79"/>
      <c r="J75" s="79"/>
      <c r="K75" s="79"/>
      <c r="L75" s="79"/>
      <c r="M75" s="79"/>
      <c r="N75" s="79"/>
      <c r="O75" s="79"/>
      <c r="P75" s="79"/>
      <c r="Q75" s="79"/>
      <c r="R75" s="79"/>
      <c r="S75" s="79"/>
      <c r="T75" s="79"/>
      <c r="U75" s="79"/>
      <c r="V75" s="79"/>
      <c r="W75" s="79"/>
      <c r="X75" s="79"/>
      <c r="Y75" s="79"/>
      <c r="Z75" s="79"/>
      <c r="AA75" s="79"/>
      <c r="AB75" s="79"/>
      <c r="AC75" s="79"/>
      <c r="AD75" s="79"/>
      <c r="AE75" s="79"/>
      <c r="AF75" s="79"/>
      <c r="AG75" s="79"/>
      <c r="AH75" s="79"/>
      <c r="AI75" s="79"/>
      <c r="AJ75" s="79"/>
      <c r="AK75" s="79"/>
      <c r="AL75" s="79"/>
      <c r="AM75" s="79"/>
      <c r="AN75" s="79"/>
      <c r="AO75" s="79"/>
      <c r="AP75" s="79"/>
      <c r="AQ75" s="79"/>
      <c r="AR75" s="79"/>
      <c r="AS75" s="79"/>
      <c r="AT75" s="79"/>
      <c r="AU75" s="79"/>
      <c r="AV75" s="79"/>
      <c r="AW75" s="79"/>
      <c r="AX75" s="79"/>
      <c r="AY75" s="79"/>
      <c r="AZ75" s="79"/>
      <c r="BA75" s="79"/>
      <c r="BB75" s="79"/>
      <c r="BC75" s="79"/>
      <c r="BD75" s="79"/>
      <c r="BE75" s="79"/>
      <c r="BF75" s="79"/>
      <c r="BG75" s="79"/>
      <c r="BH75" s="79"/>
      <c r="BI75" s="79"/>
      <c r="BJ75" s="79"/>
      <c r="BK75" s="79"/>
      <c r="BL75" s="79"/>
      <c r="BM75" s="79"/>
      <c r="BN75" s="79"/>
      <c r="BO75" s="79"/>
      <c r="BP75" s="79"/>
      <c r="BQ75" s="79"/>
      <c r="BR75" s="79"/>
      <c r="BS75" s="79"/>
      <c r="BT75" s="79"/>
      <c r="BU75" s="79"/>
      <c r="BV75" s="79"/>
      <c r="BW75" s="79"/>
      <c r="BX75" s="79"/>
      <c r="BY75" s="79"/>
      <c r="BZ75" s="79"/>
      <c r="CA75" s="79"/>
      <c r="CB75" s="79"/>
      <c r="CC75" s="79"/>
      <c r="CD75" s="79"/>
      <c r="CE75" s="79"/>
      <c r="CF75" s="79"/>
      <c r="CG75" s="79"/>
      <c r="CH75" s="79"/>
      <c r="CI75" s="79"/>
      <c r="CJ75" s="79"/>
      <c r="CK75" s="79"/>
      <c r="CL75" s="79"/>
      <c r="CM75" s="79"/>
      <c r="CN75" s="79"/>
      <c r="CO75" s="79"/>
      <c r="CP75" s="79"/>
      <c r="CQ75" s="79"/>
      <c r="CR75" s="79"/>
      <c r="CS75" s="79"/>
      <c r="CT75" s="79"/>
      <c r="CU75" s="79"/>
      <c r="CV75" s="79"/>
      <c r="CW75" s="79"/>
      <c r="CX75" s="79"/>
      <c r="CY75" s="79"/>
      <c r="CZ75" s="79"/>
      <c r="DA75" s="79"/>
      <c r="DB75" s="79"/>
      <c r="DC75" s="79"/>
      <c r="DD75" s="79"/>
      <c r="DE75" s="79"/>
      <c r="DF75" s="79"/>
    </row>
    <row r="76" spans="1:110" s="84" customFormat="1" x14ac:dyDescent="0.3">
      <c r="A76" s="85"/>
      <c r="B76" s="86"/>
      <c r="C76" s="79"/>
      <c r="D76" s="77"/>
      <c r="E76" s="77"/>
      <c r="F76" s="77"/>
      <c r="G76" s="79"/>
      <c r="H76" s="79"/>
      <c r="I76" s="79"/>
      <c r="J76" s="79"/>
      <c r="K76" s="79"/>
      <c r="L76" s="79"/>
      <c r="M76" s="79"/>
      <c r="N76" s="79"/>
      <c r="O76" s="79"/>
      <c r="P76" s="79"/>
      <c r="Q76" s="79"/>
      <c r="R76" s="79"/>
      <c r="S76" s="79"/>
      <c r="T76" s="79"/>
      <c r="U76" s="79"/>
      <c r="V76" s="79"/>
      <c r="W76" s="79"/>
      <c r="X76" s="79"/>
      <c r="Y76" s="79"/>
      <c r="Z76" s="79"/>
      <c r="AA76" s="79"/>
      <c r="AB76" s="79"/>
      <c r="AC76" s="79"/>
      <c r="AD76" s="79"/>
      <c r="AE76" s="79"/>
      <c r="AF76" s="79"/>
      <c r="AG76" s="79"/>
      <c r="AH76" s="79"/>
      <c r="AI76" s="79"/>
      <c r="AJ76" s="79"/>
      <c r="AK76" s="79"/>
      <c r="AL76" s="79"/>
      <c r="AM76" s="79"/>
      <c r="AN76" s="79"/>
      <c r="AO76" s="79"/>
      <c r="AP76" s="79"/>
      <c r="AQ76" s="79"/>
      <c r="AR76" s="79"/>
      <c r="AS76" s="79"/>
      <c r="AT76" s="79"/>
      <c r="AU76" s="79"/>
      <c r="AV76" s="79"/>
      <c r="AW76" s="79"/>
      <c r="AX76" s="79"/>
      <c r="AY76" s="79"/>
      <c r="AZ76" s="79"/>
      <c r="BA76" s="79"/>
      <c r="BB76" s="79"/>
      <c r="BC76" s="79"/>
      <c r="BD76" s="79"/>
      <c r="BE76" s="79"/>
      <c r="BF76" s="79"/>
      <c r="BG76" s="79"/>
      <c r="BH76" s="79"/>
      <c r="BI76" s="79"/>
      <c r="BJ76" s="79"/>
      <c r="BK76" s="79"/>
      <c r="BL76" s="79"/>
      <c r="BM76" s="79"/>
      <c r="BN76" s="79"/>
      <c r="BO76" s="79"/>
      <c r="BP76" s="79"/>
      <c r="BQ76" s="79"/>
      <c r="BR76" s="79"/>
      <c r="BS76" s="79"/>
      <c r="BT76" s="79"/>
      <c r="BU76" s="79"/>
      <c r="BV76" s="79"/>
      <c r="BW76" s="79"/>
      <c r="BX76" s="79"/>
      <c r="BY76" s="79"/>
      <c r="BZ76" s="79"/>
      <c r="CA76" s="79"/>
      <c r="CB76" s="79"/>
      <c r="CC76" s="79"/>
      <c r="CD76" s="79"/>
      <c r="CE76" s="79"/>
      <c r="CF76" s="79"/>
      <c r="CG76" s="79"/>
      <c r="CH76" s="79"/>
      <c r="CI76" s="79"/>
      <c r="CJ76" s="79"/>
      <c r="CK76" s="79"/>
      <c r="CL76" s="79"/>
      <c r="CM76" s="79"/>
      <c r="CN76" s="79"/>
      <c r="CO76" s="79"/>
      <c r="CP76" s="79"/>
      <c r="CQ76" s="79"/>
      <c r="CR76" s="79"/>
      <c r="CS76" s="79"/>
      <c r="CT76" s="79"/>
      <c r="CU76" s="79"/>
      <c r="CV76" s="79"/>
      <c r="CW76" s="79"/>
      <c r="CX76" s="79"/>
      <c r="CY76" s="79"/>
      <c r="CZ76" s="79"/>
      <c r="DA76" s="79"/>
      <c r="DB76" s="79"/>
      <c r="DC76" s="79"/>
      <c r="DD76" s="79"/>
      <c r="DE76" s="79"/>
      <c r="DF76" s="79"/>
    </row>
    <row r="77" spans="1:110" s="84" customFormat="1" x14ac:dyDescent="0.3">
      <c r="A77" s="87"/>
      <c r="B77" s="86"/>
      <c r="C77" s="79"/>
      <c r="D77" s="77"/>
      <c r="E77" s="77"/>
      <c r="F77" s="77"/>
      <c r="G77" s="79"/>
      <c r="H77" s="79"/>
      <c r="I77" s="79"/>
      <c r="J77" s="79"/>
      <c r="K77" s="79"/>
      <c r="L77" s="79"/>
      <c r="M77" s="79"/>
      <c r="N77" s="79"/>
      <c r="O77" s="79"/>
      <c r="P77" s="79"/>
      <c r="Q77" s="79"/>
      <c r="R77" s="79"/>
      <c r="S77" s="79"/>
      <c r="T77" s="79"/>
      <c r="U77" s="79"/>
      <c r="V77" s="79"/>
      <c r="W77" s="79"/>
      <c r="X77" s="79"/>
      <c r="Y77" s="79"/>
      <c r="Z77" s="79"/>
      <c r="AA77" s="79"/>
      <c r="AB77" s="79"/>
      <c r="AC77" s="79"/>
      <c r="AD77" s="79"/>
      <c r="AE77" s="79"/>
      <c r="AF77" s="79"/>
      <c r="AG77" s="79"/>
      <c r="AH77" s="79"/>
      <c r="AI77" s="79"/>
      <c r="AJ77" s="79"/>
      <c r="AK77" s="79"/>
      <c r="AL77" s="79"/>
      <c r="AM77" s="79"/>
      <c r="AN77" s="79"/>
      <c r="AO77" s="79"/>
      <c r="AP77" s="79"/>
      <c r="AQ77" s="79"/>
      <c r="AR77" s="79"/>
      <c r="AS77" s="79"/>
      <c r="AT77" s="79"/>
      <c r="AU77" s="79"/>
      <c r="AV77" s="79"/>
      <c r="AW77" s="79"/>
      <c r="AX77" s="79"/>
      <c r="AY77" s="79"/>
      <c r="AZ77" s="79"/>
      <c r="BA77" s="79"/>
      <c r="BB77" s="79"/>
      <c r="BC77" s="79"/>
      <c r="BD77" s="79"/>
      <c r="BE77" s="79"/>
      <c r="BF77" s="79"/>
      <c r="BG77" s="79"/>
      <c r="BH77" s="79"/>
      <c r="BI77" s="79"/>
      <c r="BJ77" s="79"/>
      <c r="BK77" s="79"/>
      <c r="BL77" s="79"/>
      <c r="BM77" s="79"/>
      <c r="BN77" s="79"/>
      <c r="BO77" s="79"/>
      <c r="BP77" s="79"/>
      <c r="BQ77" s="79"/>
      <c r="BR77" s="79"/>
      <c r="BS77" s="79"/>
      <c r="BT77" s="79"/>
      <c r="BU77" s="79"/>
      <c r="BV77" s="79"/>
      <c r="BW77" s="79"/>
      <c r="BX77" s="79"/>
      <c r="BY77" s="79"/>
      <c r="BZ77" s="79"/>
      <c r="CA77" s="79"/>
      <c r="CB77" s="79"/>
      <c r="CC77" s="79"/>
      <c r="CD77" s="79"/>
      <c r="CE77" s="79"/>
      <c r="CF77" s="79"/>
      <c r="CG77" s="79"/>
      <c r="CH77" s="79"/>
      <c r="CI77" s="79"/>
      <c r="CJ77" s="79"/>
      <c r="CK77" s="79"/>
      <c r="CL77" s="79"/>
      <c r="CM77" s="79"/>
      <c r="CN77" s="79"/>
      <c r="CO77" s="79"/>
      <c r="CP77" s="79"/>
      <c r="CQ77" s="79"/>
      <c r="CR77" s="79"/>
      <c r="CS77" s="79"/>
      <c r="CT77" s="79"/>
      <c r="CU77" s="79"/>
      <c r="CV77" s="79"/>
      <c r="CW77" s="79"/>
      <c r="CX77" s="79"/>
      <c r="CY77" s="79"/>
      <c r="CZ77" s="79"/>
      <c r="DA77" s="79"/>
      <c r="DB77" s="79"/>
      <c r="DC77" s="79"/>
      <c r="DD77" s="79"/>
      <c r="DE77" s="79"/>
      <c r="DF77" s="79"/>
    </row>
    <row r="78" spans="1:110" s="84" customFormat="1" x14ac:dyDescent="0.3">
      <c r="A78" s="87"/>
      <c r="B78" s="86"/>
      <c r="C78" s="79"/>
      <c r="D78" s="77"/>
      <c r="E78" s="77"/>
      <c r="F78" s="77"/>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79"/>
      <c r="AI78" s="79"/>
      <c r="AJ78" s="79"/>
      <c r="AK78" s="79"/>
      <c r="AL78" s="79"/>
      <c r="AM78" s="79"/>
      <c r="AN78" s="79"/>
      <c r="AO78" s="79"/>
      <c r="AP78" s="79"/>
      <c r="AQ78" s="79"/>
      <c r="AR78" s="79"/>
      <c r="AS78" s="79"/>
      <c r="AT78" s="79"/>
      <c r="AU78" s="79"/>
      <c r="AV78" s="79"/>
      <c r="AW78" s="79"/>
      <c r="AX78" s="79"/>
      <c r="AY78" s="79"/>
      <c r="AZ78" s="79"/>
      <c r="BA78" s="79"/>
      <c r="BB78" s="79"/>
      <c r="BC78" s="79"/>
      <c r="BD78" s="79"/>
      <c r="BE78" s="79"/>
      <c r="BF78" s="79"/>
      <c r="BG78" s="79"/>
      <c r="BH78" s="79"/>
      <c r="BI78" s="79"/>
      <c r="BJ78" s="79"/>
      <c r="BK78" s="79"/>
      <c r="BL78" s="79"/>
      <c r="BM78" s="79"/>
      <c r="BN78" s="79"/>
      <c r="BO78" s="79"/>
      <c r="BP78" s="79"/>
      <c r="BQ78" s="79"/>
      <c r="BR78" s="79"/>
      <c r="BS78" s="79"/>
      <c r="BT78" s="79"/>
      <c r="BU78" s="79"/>
      <c r="BV78" s="79"/>
      <c r="BW78" s="79"/>
      <c r="BX78" s="79"/>
      <c r="BY78" s="79"/>
      <c r="BZ78" s="79"/>
      <c r="CA78" s="79"/>
      <c r="CB78" s="79"/>
      <c r="CC78" s="79"/>
      <c r="CD78" s="79"/>
      <c r="CE78" s="79"/>
      <c r="CF78" s="79"/>
      <c r="CG78" s="79"/>
      <c r="CH78" s="79"/>
      <c r="CI78" s="79"/>
      <c r="CJ78" s="79"/>
      <c r="CK78" s="79"/>
      <c r="CL78" s="79"/>
      <c r="CM78" s="79"/>
      <c r="CN78" s="79"/>
      <c r="CO78" s="79"/>
      <c r="CP78" s="79"/>
      <c r="CQ78" s="79"/>
      <c r="CR78" s="79"/>
      <c r="CS78" s="79"/>
      <c r="CT78" s="79"/>
      <c r="CU78" s="79"/>
      <c r="CV78" s="79"/>
      <c r="CW78" s="79"/>
      <c r="CX78" s="79"/>
      <c r="CY78" s="79"/>
      <c r="CZ78" s="79"/>
      <c r="DA78" s="79"/>
      <c r="DB78" s="79"/>
      <c r="DC78" s="79"/>
      <c r="DD78" s="79"/>
      <c r="DE78" s="79"/>
      <c r="DF78" s="79"/>
    </row>
    <row r="79" spans="1:110" s="84" customFormat="1" x14ac:dyDescent="0.3">
      <c r="A79" s="85"/>
      <c r="B79" s="86"/>
      <c r="C79" s="79"/>
      <c r="D79" s="77"/>
      <c r="E79" s="77"/>
      <c r="F79" s="77"/>
      <c r="G79" s="79"/>
      <c r="H79" s="79"/>
      <c r="I79" s="79"/>
      <c r="J79" s="79"/>
      <c r="K79" s="79"/>
      <c r="L79" s="79"/>
      <c r="M79" s="79"/>
      <c r="N79" s="79"/>
      <c r="O79" s="79"/>
      <c r="P79" s="79"/>
      <c r="Q79" s="79"/>
      <c r="R79" s="79"/>
      <c r="S79" s="79"/>
      <c r="T79" s="79"/>
      <c r="U79" s="79"/>
      <c r="V79" s="79"/>
      <c r="W79" s="79"/>
      <c r="X79" s="79"/>
      <c r="Y79" s="79"/>
      <c r="Z79" s="79"/>
      <c r="AA79" s="79"/>
      <c r="AB79" s="79"/>
      <c r="AC79" s="79"/>
      <c r="AD79" s="79"/>
      <c r="AE79" s="79"/>
      <c r="AF79" s="79"/>
      <c r="AG79" s="79"/>
      <c r="AH79" s="79"/>
      <c r="AI79" s="79"/>
      <c r="AJ79" s="79"/>
      <c r="AK79" s="79"/>
      <c r="AL79" s="79"/>
      <c r="AM79" s="79"/>
      <c r="AN79" s="79"/>
      <c r="AO79" s="79"/>
      <c r="AP79" s="79"/>
      <c r="AQ79" s="79"/>
      <c r="AR79" s="79"/>
      <c r="AS79" s="79"/>
      <c r="AT79" s="79"/>
      <c r="AU79" s="79"/>
      <c r="AV79" s="79"/>
      <c r="AW79" s="79"/>
      <c r="AX79" s="79"/>
      <c r="AY79" s="79"/>
      <c r="AZ79" s="79"/>
      <c r="BA79" s="79"/>
      <c r="BB79" s="79"/>
      <c r="BC79" s="79"/>
      <c r="BD79" s="79"/>
      <c r="BE79" s="79"/>
      <c r="BF79" s="79"/>
      <c r="BG79" s="79"/>
      <c r="BH79" s="79"/>
      <c r="BI79" s="79"/>
      <c r="BJ79" s="79"/>
      <c r="BK79" s="79"/>
      <c r="BL79" s="79"/>
      <c r="BM79" s="79"/>
      <c r="BN79" s="79"/>
      <c r="BO79" s="79"/>
      <c r="BP79" s="79"/>
      <c r="BQ79" s="79"/>
      <c r="BR79" s="79"/>
      <c r="BS79" s="79"/>
      <c r="BT79" s="79"/>
      <c r="BU79" s="79"/>
      <c r="BV79" s="79"/>
      <c r="BW79" s="79"/>
      <c r="BX79" s="79"/>
      <c r="BY79" s="79"/>
      <c r="BZ79" s="79"/>
      <c r="CA79" s="79"/>
      <c r="CB79" s="79"/>
      <c r="CC79" s="79"/>
      <c r="CD79" s="79"/>
      <c r="CE79" s="79"/>
      <c r="CF79" s="79"/>
      <c r="CG79" s="79"/>
      <c r="CH79" s="79"/>
      <c r="CI79" s="79"/>
      <c r="CJ79" s="79"/>
      <c r="CK79" s="79"/>
      <c r="CL79" s="79"/>
      <c r="CM79" s="79"/>
      <c r="CN79" s="79"/>
      <c r="CO79" s="79"/>
      <c r="CP79" s="79"/>
      <c r="CQ79" s="79"/>
      <c r="CR79" s="79"/>
      <c r="CS79" s="79"/>
      <c r="CT79" s="79"/>
      <c r="CU79" s="79"/>
      <c r="CV79" s="79"/>
      <c r="CW79" s="79"/>
      <c r="CX79" s="79"/>
      <c r="CY79" s="79"/>
      <c r="CZ79" s="79"/>
      <c r="DA79" s="79"/>
      <c r="DB79" s="79"/>
      <c r="DC79" s="79"/>
      <c r="DD79" s="79"/>
      <c r="DE79" s="79"/>
      <c r="DF79" s="79"/>
    </row>
    <row r="80" spans="1:110" s="84" customFormat="1" x14ac:dyDescent="0.3">
      <c r="A80" s="87"/>
      <c r="B80" s="86"/>
      <c r="C80" s="79"/>
      <c r="D80" s="77"/>
      <c r="E80" s="77"/>
      <c r="F80" s="77"/>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79"/>
      <c r="AN80" s="79"/>
      <c r="AO80" s="79"/>
      <c r="AP80" s="79"/>
      <c r="AQ80" s="79"/>
      <c r="AR80" s="79"/>
      <c r="AS80" s="79"/>
      <c r="AT80" s="79"/>
      <c r="AU80" s="79"/>
      <c r="AV80" s="79"/>
      <c r="AW80" s="79"/>
      <c r="AX80" s="79"/>
      <c r="AY80" s="79"/>
      <c r="AZ80" s="79"/>
      <c r="BA80" s="79"/>
      <c r="BB80" s="79"/>
      <c r="BC80" s="79"/>
      <c r="BD80" s="79"/>
      <c r="BE80" s="79"/>
      <c r="BF80" s="79"/>
      <c r="BG80" s="79"/>
      <c r="BH80" s="79"/>
      <c r="BI80" s="79"/>
      <c r="BJ80" s="79"/>
      <c r="BK80" s="79"/>
      <c r="BL80" s="79"/>
      <c r="BM80" s="79"/>
      <c r="BN80" s="79"/>
      <c r="BO80" s="79"/>
      <c r="BP80" s="79"/>
      <c r="BQ80" s="79"/>
      <c r="BR80" s="79"/>
      <c r="BS80" s="79"/>
      <c r="BT80" s="79"/>
      <c r="BU80" s="79"/>
      <c r="BV80" s="79"/>
      <c r="BW80" s="79"/>
      <c r="BX80" s="79"/>
      <c r="BY80" s="79"/>
      <c r="BZ80" s="79"/>
      <c r="CA80" s="79"/>
      <c r="CB80" s="79"/>
      <c r="CC80" s="79"/>
      <c r="CD80" s="79"/>
      <c r="CE80" s="79"/>
      <c r="CF80" s="79"/>
      <c r="CG80" s="79"/>
      <c r="CH80" s="79"/>
      <c r="CI80" s="79"/>
      <c r="CJ80" s="79"/>
      <c r="CK80" s="79"/>
      <c r="CL80" s="79"/>
      <c r="CM80" s="79"/>
      <c r="CN80" s="79"/>
      <c r="CO80" s="79"/>
      <c r="CP80" s="79"/>
      <c r="CQ80" s="79"/>
      <c r="CR80" s="79"/>
      <c r="CS80" s="79"/>
      <c r="CT80" s="79"/>
      <c r="CU80" s="79"/>
      <c r="CV80" s="79"/>
      <c r="CW80" s="79"/>
      <c r="CX80" s="79"/>
      <c r="CY80" s="79"/>
      <c r="CZ80" s="79"/>
      <c r="DA80" s="79"/>
      <c r="DB80" s="79"/>
      <c r="DC80" s="79"/>
      <c r="DD80" s="79"/>
      <c r="DE80" s="79"/>
      <c r="DF80" s="79"/>
    </row>
    <row r="81" spans="1:110" s="84" customFormat="1" x14ac:dyDescent="0.3">
      <c r="A81" s="87"/>
      <c r="B81" s="86"/>
      <c r="C81" s="79"/>
      <c r="D81" s="77"/>
      <c r="E81" s="77"/>
      <c r="F81" s="77"/>
      <c r="G81" s="79"/>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c r="AQ81" s="79"/>
      <c r="AR81" s="79"/>
      <c r="AS81" s="79"/>
      <c r="AT81" s="79"/>
      <c r="AU81" s="79"/>
      <c r="AV81" s="79"/>
      <c r="AW81" s="79"/>
      <c r="AX81" s="79"/>
      <c r="AY81" s="79"/>
      <c r="AZ81" s="79"/>
      <c r="BA81" s="79"/>
      <c r="BB81" s="79"/>
      <c r="BC81" s="79"/>
      <c r="BD81" s="79"/>
      <c r="BE81" s="79"/>
      <c r="BF81" s="79"/>
      <c r="BG81" s="79"/>
      <c r="BH81" s="79"/>
      <c r="BI81" s="79"/>
      <c r="BJ81" s="79"/>
      <c r="BK81" s="79"/>
      <c r="BL81" s="79"/>
      <c r="BM81" s="79"/>
      <c r="BN81" s="79"/>
      <c r="BO81" s="79"/>
      <c r="BP81" s="79"/>
      <c r="BQ81" s="79"/>
      <c r="BR81" s="79"/>
      <c r="BS81" s="79"/>
      <c r="BT81" s="79"/>
      <c r="BU81" s="79"/>
      <c r="BV81" s="79"/>
      <c r="BW81" s="79"/>
      <c r="BX81" s="79"/>
      <c r="BY81" s="79"/>
      <c r="BZ81" s="79"/>
      <c r="CA81" s="79"/>
      <c r="CB81" s="79"/>
      <c r="CC81" s="79"/>
      <c r="CD81" s="79"/>
      <c r="CE81" s="79"/>
      <c r="CF81" s="79"/>
      <c r="CG81" s="79"/>
      <c r="CH81" s="79"/>
      <c r="CI81" s="79"/>
      <c r="CJ81" s="79"/>
      <c r="CK81" s="79"/>
      <c r="CL81" s="79"/>
      <c r="CM81" s="79"/>
      <c r="CN81" s="79"/>
      <c r="CO81" s="79"/>
      <c r="CP81" s="79"/>
      <c r="CQ81" s="79"/>
      <c r="CR81" s="79"/>
      <c r="CS81" s="79"/>
      <c r="CT81" s="79"/>
      <c r="CU81" s="79"/>
      <c r="CV81" s="79"/>
      <c r="CW81" s="79"/>
      <c r="CX81" s="79"/>
      <c r="CY81" s="79"/>
      <c r="CZ81" s="79"/>
      <c r="DA81" s="79"/>
      <c r="DB81" s="79"/>
      <c r="DC81" s="79"/>
      <c r="DD81" s="79"/>
      <c r="DE81" s="79"/>
      <c r="DF81" s="79"/>
    </row>
    <row r="82" spans="1:110" s="84" customFormat="1" x14ac:dyDescent="0.3">
      <c r="A82" s="85"/>
      <c r="B82" s="86"/>
      <c r="C82" s="79"/>
      <c r="D82" s="77"/>
      <c r="E82" s="77"/>
      <c r="F82" s="77"/>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c r="AX82" s="79"/>
      <c r="AY82" s="79"/>
      <c r="AZ82" s="79"/>
      <c r="BA82" s="79"/>
      <c r="BB82" s="79"/>
      <c r="BC82" s="79"/>
      <c r="BD82" s="79"/>
      <c r="BE82" s="79"/>
      <c r="BF82" s="79"/>
      <c r="BG82" s="79"/>
      <c r="BH82" s="79"/>
      <c r="BI82" s="79"/>
      <c r="BJ82" s="79"/>
      <c r="BK82" s="79"/>
      <c r="BL82" s="79"/>
      <c r="BM82" s="79"/>
      <c r="BN82" s="79"/>
      <c r="BO82" s="79"/>
      <c r="BP82" s="79"/>
      <c r="BQ82" s="79"/>
      <c r="BR82" s="79"/>
      <c r="BS82" s="79"/>
      <c r="BT82" s="79"/>
      <c r="BU82" s="79"/>
      <c r="BV82" s="79"/>
      <c r="BW82" s="79"/>
      <c r="BX82" s="79"/>
      <c r="BY82" s="79"/>
      <c r="BZ82" s="79"/>
      <c r="CA82" s="79"/>
      <c r="CB82" s="79"/>
      <c r="CC82" s="79"/>
      <c r="CD82" s="79"/>
      <c r="CE82" s="79"/>
      <c r="CF82" s="79"/>
      <c r="CG82" s="79"/>
      <c r="CH82" s="79"/>
      <c r="CI82" s="79"/>
      <c r="CJ82" s="79"/>
      <c r="CK82" s="79"/>
      <c r="CL82" s="79"/>
      <c r="CM82" s="79"/>
      <c r="CN82" s="79"/>
      <c r="CO82" s="79"/>
      <c r="CP82" s="79"/>
      <c r="CQ82" s="79"/>
      <c r="CR82" s="79"/>
      <c r="CS82" s="79"/>
      <c r="CT82" s="79"/>
      <c r="CU82" s="79"/>
      <c r="CV82" s="79"/>
      <c r="CW82" s="79"/>
      <c r="CX82" s="79"/>
      <c r="CY82" s="79"/>
      <c r="CZ82" s="79"/>
      <c r="DA82" s="79"/>
      <c r="DB82" s="79"/>
      <c r="DC82" s="79"/>
      <c r="DD82" s="79"/>
      <c r="DE82" s="79"/>
      <c r="DF82" s="79"/>
    </row>
    <row r="83" spans="1:110" s="84" customFormat="1" x14ac:dyDescent="0.3">
      <c r="A83" s="87"/>
      <c r="B83" s="86"/>
      <c r="C83" s="79"/>
      <c r="D83" s="77"/>
      <c r="E83" s="77"/>
      <c r="F83" s="77"/>
      <c r="G83" s="79"/>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79"/>
      <c r="AL83" s="79"/>
      <c r="AM83" s="79"/>
      <c r="AN83" s="79"/>
      <c r="AO83" s="79"/>
      <c r="AP83" s="79"/>
      <c r="AQ83" s="79"/>
      <c r="AR83" s="79"/>
      <c r="AS83" s="79"/>
      <c r="AT83" s="79"/>
      <c r="AU83" s="79"/>
      <c r="AV83" s="79"/>
      <c r="AW83" s="79"/>
      <c r="AX83" s="79"/>
      <c r="AY83" s="79"/>
      <c r="AZ83" s="79"/>
      <c r="BA83" s="79"/>
      <c r="BB83" s="79"/>
      <c r="BC83" s="79"/>
      <c r="BD83" s="79"/>
      <c r="BE83" s="79"/>
      <c r="BF83" s="79"/>
      <c r="BG83" s="79"/>
      <c r="BH83" s="79"/>
      <c r="BI83" s="79"/>
      <c r="BJ83" s="79"/>
      <c r="BK83" s="79"/>
      <c r="BL83" s="79"/>
      <c r="BM83" s="79"/>
      <c r="BN83" s="79"/>
      <c r="BO83" s="79"/>
      <c r="BP83" s="79"/>
      <c r="BQ83" s="79"/>
      <c r="BR83" s="79"/>
      <c r="BS83" s="79"/>
      <c r="BT83" s="79"/>
      <c r="BU83" s="79"/>
      <c r="BV83" s="79"/>
      <c r="BW83" s="79"/>
      <c r="BX83" s="79"/>
      <c r="BY83" s="79"/>
      <c r="BZ83" s="79"/>
      <c r="CA83" s="79"/>
      <c r="CB83" s="79"/>
      <c r="CC83" s="79"/>
      <c r="CD83" s="79"/>
      <c r="CE83" s="79"/>
      <c r="CF83" s="79"/>
      <c r="CG83" s="79"/>
      <c r="CH83" s="79"/>
      <c r="CI83" s="79"/>
      <c r="CJ83" s="79"/>
      <c r="CK83" s="79"/>
      <c r="CL83" s="79"/>
      <c r="CM83" s="79"/>
      <c r="CN83" s="79"/>
      <c r="CO83" s="79"/>
      <c r="CP83" s="79"/>
      <c r="CQ83" s="79"/>
      <c r="CR83" s="79"/>
      <c r="CS83" s="79"/>
      <c r="CT83" s="79"/>
      <c r="CU83" s="79"/>
      <c r="CV83" s="79"/>
      <c r="CW83" s="79"/>
      <c r="CX83" s="79"/>
      <c r="CY83" s="79"/>
      <c r="CZ83" s="79"/>
      <c r="DA83" s="79"/>
      <c r="DB83" s="79"/>
      <c r="DC83" s="79"/>
      <c r="DD83" s="79"/>
      <c r="DE83" s="79"/>
      <c r="DF83" s="79"/>
    </row>
    <row r="84" spans="1:110" s="84" customFormat="1" x14ac:dyDescent="0.3">
      <c r="A84" s="87"/>
      <c r="B84" s="86"/>
      <c r="C84" s="79"/>
      <c r="D84" s="77"/>
      <c r="E84" s="77"/>
      <c r="F84" s="77"/>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79"/>
      <c r="AO84" s="79"/>
      <c r="AP84" s="79"/>
      <c r="AQ84" s="79"/>
      <c r="AR84" s="79"/>
      <c r="AS84" s="79"/>
      <c r="AT84" s="79"/>
      <c r="AU84" s="79"/>
      <c r="AV84" s="79"/>
      <c r="AW84" s="79"/>
      <c r="AX84" s="79"/>
      <c r="AY84" s="79"/>
      <c r="AZ84" s="79"/>
      <c r="BA84" s="79"/>
      <c r="BB84" s="79"/>
      <c r="BC84" s="79"/>
      <c r="BD84" s="79"/>
      <c r="BE84" s="79"/>
      <c r="BF84" s="79"/>
      <c r="BG84" s="79"/>
      <c r="BH84" s="79"/>
      <c r="BI84" s="79"/>
      <c r="BJ84" s="79"/>
      <c r="BK84" s="79"/>
      <c r="BL84" s="79"/>
      <c r="BM84" s="79"/>
      <c r="BN84" s="79"/>
      <c r="BO84" s="79"/>
      <c r="BP84" s="79"/>
      <c r="BQ84" s="79"/>
      <c r="BR84" s="79"/>
      <c r="BS84" s="79"/>
      <c r="BT84" s="79"/>
      <c r="BU84" s="79"/>
      <c r="BV84" s="79"/>
      <c r="BW84" s="79"/>
      <c r="BX84" s="79"/>
      <c r="BY84" s="79"/>
      <c r="BZ84" s="79"/>
      <c r="CA84" s="79"/>
      <c r="CB84" s="79"/>
      <c r="CC84" s="79"/>
      <c r="CD84" s="79"/>
      <c r="CE84" s="79"/>
      <c r="CF84" s="79"/>
      <c r="CG84" s="79"/>
      <c r="CH84" s="79"/>
      <c r="CI84" s="79"/>
      <c r="CJ84" s="79"/>
      <c r="CK84" s="79"/>
      <c r="CL84" s="79"/>
      <c r="CM84" s="79"/>
      <c r="CN84" s="79"/>
      <c r="CO84" s="79"/>
      <c r="CP84" s="79"/>
      <c r="CQ84" s="79"/>
      <c r="CR84" s="79"/>
      <c r="CS84" s="79"/>
      <c r="CT84" s="79"/>
      <c r="CU84" s="79"/>
      <c r="CV84" s="79"/>
      <c r="CW84" s="79"/>
      <c r="CX84" s="79"/>
      <c r="CY84" s="79"/>
      <c r="CZ84" s="79"/>
      <c r="DA84" s="79"/>
      <c r="DB84" s="79"/>
      <c r="DC84" s="79"/>
      <c r="DD84" s="79"/>
      <c r="DE84" s="79"/>
      <c r="DF84" s="79"/>
    </row>
    <row r="85" spans="1:110" s="84" customFormat="1" x14ac:dyDescent="0.3">
      <c r="A85" s="85"/>
      <c r="B85" s="86"/>
      <c r="C85" s="79"/>
      <c r="D85" s="77"/>
      <c r="E85" s="77"/>
      <c r="F85" s="77"/>
      <c r="G85" s="79"/>
      <c r="H85" s="79"/>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c r="AQ85" s="79"/>
      <c r="AR85" s="79"/>
      <c r="AS85" s="79"/>
      <c r="AT85" s="79"/>
      <c r="AU85" s="79"/>
      <c r="AV85" s="79"/>
      <c r="AW85" s="79"/>
      <c r="AX85" s="79"/>
      <c r="AY85" s="79"/>
      <c r="AZ85" s="79"/>
      <c r="BA85" s="79"/>
      <c r="BB85" s="79"/>
      <c r="BC85" s="79"/>
      <c r="BD85" s="79"/>
      <c r="BE85" s="79"/>
      <c r="BF85" s="79"/>
      <c r="BG85" s="79"/>
      <c r="BH85" s="79"/>
      <c r="BI85" s="79"/>
      <c r="BJ85" s="79"/>
      <c r="BK85" s="79"/>
      <c r="BL85" s="79"/>
      <c r="BM85" s="79"/>
      <c r="BN85" s="79"/>
      <c r="BO85" s="79"/>
      <c r="BP85" s="79"/>
      <c r="BQ85" s="79"/>
      <c r="BR85" s="79"/>
      <c r="BS85" s="79"/>
      <c r="BT85" s="79"/>
      <c r="BU85" s="79"/>
      <c r="BV85" s="79"/>
      <c r="BW85" s="79"/>
      <c r="BX85" s="79"/>
      <c r="BY85" s="79"/>
      <c r="BZ85" s="79"/>
      <c r="CA85" s="79"/>
      <c r="CB85" s="79"/>
      <c r="CC85" s="79"/>
      <c r="CD85" s="79"/>
      <c r="CE85" s="79"/>
      <c r="CF85" s="79"/>
      <c r="CG85" s="79"/>
      <c r="CH85" s="79"/>
      <c r="CI85" s="79"/>
      <c r="CJ85" s="79"/>
      <c r="CK85" s="79"/>
      <c r="CL85" s="79"/>
      <c r="CM85" s="79"/>
      <c r="CN85" s="79"/>
      <c r="CO85" s="79"/>
      <c r="CP85" s="79"/>
      <c r="CQ85" s="79"/>
      <c r="CR85" s="79"/>
      <c r="CS85" s="79"/>
      <c r="CT85" s="79"/>
      <c r="CU85" s="79"/>
      <c r="CV85" s="79"/>
      <c r="CW85" s="79"/>
      <c r="CX85" s="79"/>
      <c r="CY85" s="79"/>
      <c r="CZ85" s="79"/>
      <c r="DA85" s="79"/>
      <c r="DB85" s="79"/>
      <c r="DC85" s="79"/>
      <c r="DD85" s="79"/>
      <c r="DE85" s="79"/>
      <c r="DF85" s="79"/>
    </row>
    <row r="86" spans="1:110" s="84" customFormat="1" x14ac:dyDescent="0.3">
      <c r="A86" s="87"/>
      <c r="B86" s="86"/>
      <c r="C86" s="79"/>
      <c r="D86" s="77"/>
      <c r="E86" s="77"/>
      <c r="F86" s="77"/>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c r="AQ86" s="79"/>
      <c r="AR86" s="79"/>
      <c r="AS86" s="79"/>
      <c r="AT86" s="79"/>
      <c r="AU86" s="79"/>
      <c r="AV86" s="79"/>
      <c r="AW86" s="79"/>
      <c r="AX86" s="79"/>
      <c r="AY86" s="79"/>
      <c r="AZ86" s="79"/>
      <c r="BA86" s="79"/>
      <c r="BB86" s="79"/>
      <c r="BC86" s="79"/>
      <c r="BD86" s="79"/>
      <c r="BE86" s="79"/>
      <c r="BF86" s="79"/>
      <c r="BG86" s="79"/>
      <c r="BH86" s="79"/>
      <c r="BI86" s="79"/>
      <c r="BJ86" s="79"/>
      <c r="BK86" s="79"/>
      <c r="BL86" s="79"/>
      <c r="BM86" s="79"/>
      <c r="BN86" s="79"/>
      <c r="BO86" s="79"/>
      <c r="BP86" s="79"/>
      <c r="BQ86" s="79"/>
      <c r="BR86" s="79"/>
      <c r="BS86" s="79"/>
      <c r="BT86" s="79"/>
      <c r="BU86" s="79"/>
      <c r="BV86" s="79"/>
      <c r="BW86" s="79"/>
      <c r="BX86" s="79"/>
      <c r="BY86" s="79"/>
      <c r="BZ86" s="79"/>
      <c r="CA86" s="79"/>
      <c r="CB86" s="79"/>
      <c r="CC86" s="79"/>
      <c r="CD86" s="79"/>
      <c r="CE86" s="79"/>
      <c r="CF86" s="79"/>
      <c r="CG86" s="79"/>
      <c r="CH86" s="79"/>
      <c r="CI86" s="79"/>
      <c r="CJ86" s="79"/>
      <c r="CK86" s="79"/>
      <c r="CL86" s="79"/>
      <c r="CM86" s="79"/>
      <c r="CN86" s="79"/>
      <c r="CO86" s="79"/>
      <c r="CP86" s="79"/>
      <c r="CQ86" s="79"/>
      <c r="CR86" s="79"/>
      <c r="CS86" s="79"/>
      <c r="CT86" s="79"/>
      <c r="CU86" s="79"/>
      <c r="CV86" s="79"/>
      <c r="CW86" s="79"/>
      <c r="CX86" s="79"/>
      <c r="CY86" s="79"/>
      <c r="CZ86" s="79"/>
      <c r="DA86" s="79"/>
      <c r="DB86" s="79"/>
      <c r="DC86" s="79"/>
      <c r="DD86" s="79"/>
      <c r="DE86" s="79"/>
      <c r="DF86" s="79"/>
    </row>
    <row r="87" spans="1:110" s="84" customFormat="1" x14ac:dyDescent="0.3">
      <c r="A87" s="87"/>
      <c r="B87" s="86"/>
      <c r="C87" s="79"/>
      <c r="D87" s="77"/>
      <c r="E87" s="77"/>
      <c r="F87" s="77"/>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c r="AQ87" s="79"/>
      <c r="AR87" s="79"/>
      <c r="AS87" s="79"/>
      <c r="AT87" s="79"/>
      <c r="AU87" s="79"/>
      <c r="AV87" s="79"/>
      <c r="AW87" s="79"/>
      <c r="AX87" s="79"/>
      <c r="AY87" s="79"/>
      <c r="AZ87" s="79"/>
      <c r="BA87" s="79"/>
      <c r="BB87" s="79"/>
      <c r="BC87" s="79"/>
      <c r="BD87" s="79"/>
      <c r="BE87" s="79"/>
      <c r="BF87" s="79"/>
      <c r="BG87" s="79"/>
      <c r="BH87" s="79"/>
      <c r="BI87" s="79"/>
      <c r="BJ87" s="79"/>
      <c r="BK87" s="79"/>
      <c r="BL87" s="79"/>
      <c r="BM87" s="79"/>
      <c r="BN87" s="79"/>
      <c r="BO87" s="79"/>
      <c r="BP87" s="79"/>
      <c r="BQ87" s="79"/>
      <c r="BR87" s="79"/>
      <c r="BS87" s="79"/>
      <c r="BT87" s="79"/>
      <c r="BU87" s="79"/>
      <c r="BV87" s="79"/>
      <c r="BW87" s="79"/>
      <c r="BX87" s="79"/>
      <c r="BY87" s="79"/>
      <c r="BZ87" s="79"/>
      <c r="CA87" s="79"/>
      <c r="CB87" s="79"/>
      <c r="CC87" s="79"/>
      <c r="CD87" s="79"/>
      <c r="CE87" s="79"/>
      <c r="CF87" s="79"/>
      <c r="CG87" s="79"/>
      <c r="CH87" s="79"/>
      <c r="CI87" s="79"/>
      <c r="CJ87" s="79"/>
      <c r="CK87" s="79"/>
      <c r="CL87" s="79"/>
      <c r="CM87" s="79"/>
      <c r="CN87" s="79"/>
      <c r="CO87" s="79"/>
      <c r="CP87" s="79"/>
      <c r="CQ87" s="79"/>
      <c r="CR87" s="79"/>
      <c r="CS87" s="79"/>
      <c r="CT87" s="79"/>
      <c r="CU87" s="79"/>
      <c r="CV87" s="79"/>
      <c r="CW87" s="79"/>
      <c r="CX87" s="79"/>
      <c r="CY87" s="79"/>
      <c r="CZ87" s="79"/>
      <c r="DA87" s="79"/>
      <c r="DB87" s="79"/>
      <c r="DC87" s="79"/>
      <c r="DD87" s="79"/>
      <c r="DE87" s="79"/>
      <c r="DF87" s="79"/>
    </row>
    <row r="88" spans="1:110" s="84" customFormat="1" x14ac:dyDescent="0.3">
      <c r="A88" s="85"/>
      <c r="B88" s="86"/>
      <c r="C88" s="79"/>
      <c r="D88" s="77"/>
      <c r="E88" s="77"/>
      <c r="F88" s="77"/>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c r="AX88" s="79"/>
      <c r="AY88" s="79"/>
      <c r="AZ88" s="79"/>
      <c r="BA88" s="79"/>
      <c r="BB88" s="79"/>
      <c r="BC88" s="79"/>
      <c r="BD88" s="79"/>
      <c r="BE88" s="79"/>
      <c r="BF88" s="79"/>
      <c r="BG88" s="79"/>
      <c r="BH88" s="79"/>
      <c r="BI88" s="79"/>
      <c r="BJ88" s="79"/>
      <c r="BK88" s="79"/>
      <c r="BL88" s="79"/>
      <c r="BM88" s="79"/>
      <c r="BN88" s="79"/>
      <c r="BO88" s="79"/>
      <c r="BP88" s="79"/>
      <c r="BQ88" s="79"/>
      <c r="BR88" s="79"/>
      <c r="BS88" s="79"/>
      <c r="BT88" s="79"/>
      <c r="BU88" s="79"/>
      <c r="BV88" s="79"/>
      <c r="BW88" s="79"/>
      <c r="BX88" s="79"/>
      <c r="BY88" s="79"/>
      <c r="BZ88" s="79"/>
      <c r="CA88" s="79"/>
      <c r="CB88" s="79"/>
      <c r="CC88" s="79"/>
      <c r="CD88" s="79"/>
      <c r="CE88" s="79"/>
      <c r="CF88" s="79"/>
      <c r="CG88" s="79"/>
      <c r="CH88" s="79"/>
      <c r="CI88" s="79"/>
      <c r="CJ88" s="79"/>
      <c r="CK88" s="79"/>
      <c r="CL88" s="79"/>
      <c r="CM88" s="79"/>
      <c r="CN88" s="79"/>
      <c r="CO88" s="79"/>
      <c r="CP88" s="79"/>
      <c r="CQ88" s="79"/>
      <c r="CR88" s="79"/>
      <c r="CS88" s="79"/>
      <c r="CT88" s="79"/>
      <c r="CU88" s="79"/>
      <c r="CV88" s="79"/>
      <c r="CW88" s="79"/>
      <c r="CX88" s="79"/>
      <c r="CY88" s="79"/>
      <c r="CZ88" s="79"/>
      <c r="DA88" s="79"/>
      <c r="DB88" s="79"/>
      <c r="DC88" s="79"/>
      <c r="DD88" s="79"/>
      <c r="DE88" s="79"/>
      <c r="DF88" s="79"/>
    </row>
    <row r="89" spans="1:110" s="84" customFormat="1" x14ac:dyDescent="0.3">
      <c r="A89" s="85"/>
      <c r="B89" s="86"/>
      <c r="C89" s="79"/>
      <c r="D89" s="77"/>
      <c r="E89" s="77"/>
      <c r="F89" s="77"/>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79"/>
      <c r="AR89" s="79"/>
      <c r="AS89" s="79"/>
      <c r="AT89" s="79"/>
      <c r="AU89" s="79"/>
      <c r="AV89" s="79"/>
      <c r="AW89" s="79"/>
      <c r="AX89" s="79"/>
      <c r="AY89" s="79"/>
      <c r="AZ89" s="79"/>
      <c r="BA89" s="79"/>
      <c r="BB89" s="79"/>
      <c r="BC89" s="79"/>
      <c r="BD89" s="79"/>
      <c r="BE89" s="79"/>
      <c r="BF89" s="79"/>
      <c r="BG89" s="79"/>
      <c r="BH89" s="79"/>
      <c r="BI89" s="79"/>
      <c r="BJ89" s="79"/>
      <c r="BK89" s="79"/>
      <c r="BL89" s="79"/>
      <c r="BM89" s="79"/>
      <c r="BN89" s="79"/>
      <c r="BO89" s="79"/>
      <c r="BP89" s="79"/>
      <c r="BQ89" s="79"/>
      <c r="BR89" s="79"/>
      <c r="BS89" s="79"/>
      <c r="BT89" s="79"/>
      <c r="BU89" s="79"/>
      <c r="BV89" s="79"/>
      <c r="BW89" s="79"/>
      <c r="BX89" s="79"/>
      <c r="BY89" s="79"/>
      <c r="BZ89" s="79"/>
      <c r="CA89" s="79"/>
      <c r="CB89" s="79"/>
      <c r="CC89" s="79"/>
      <c r="CD89" s="79"/>
      <c r="CE89" s="79"/>
      <c r="CF89" s="79"/>
      <c r="CG89" s="79"/>
      <c r="CH89" s="79"/>
      <c r="CI89" s="79"/>
      <c r="CJ89" s="79"/>
      <c r="CK89" s="79"/>
      <c r="CL89" s="79"/>
      <c r="CM89" s="79"/>
      <c r="CN89" s="79"/>
      <c r="CO89" s="79"/>
      <c r="CP89" s="79"/>
      <c r="CQ89" s="79"/>
      <c r="CR89" s="79"/>
      <c r="CS89" s="79"/>
      <c r="CT89" s="79"/>
      <c r="CU89" s="79"/>
      <c r="CV89" s="79"/>
      <c r="CW89" s="79"/>
      <c r="CX89" s="79"/>
      <c r="CY89" s="79"/>
      <c r="CZ89" s="79"/>
      <c r="DA89" s="79"/>
      <c r="DB89" s="79"/>
      <c r="DC89" s="79"/>
      <c r="DD89" s="79"/>
      <c r="DE89" s="79"/>
      <c r="DF89" s="79"/>
    </row>
    <row r="90" spans="1:110" s="84" customFormat="1" x14ac:dyDescent="0.3">
      <c r="A90" s="85"/>
      <c r="B90" s="86"/>
      <c r="C90" s="79"/>
      <c r="D90" s="77"/>
      <c r="E90" s="77"/>
      <c r="F90" s="77"/>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9"/>
      <c r="AQ90" s="79"/>
      <c r="AR90" s="79"/>
      <c r="AS90" s="79"/>
      <c r="AT90" s="79"/>
      <c r="AU90" s="79"/>
      <c r="AV90" s="79"/>
      <c r="AW90" s="79"/>
      <c r="AX90" s="79"/>
      <c r="AY90" s="79"/>
      <c r="AZ90" s="79"/>
      <c r="BA90" s="79"/>
      <c r="BB90" s="79"/>
      <c r="BC90" s="79"/>
      <c r="BD90" s="79"/>
      <c r="BE90" s="79"/>
      <c r="BF90" s="79"/>
      <c r="BG90" s="79"/>
      <c r="BH90" s="79"/>
      <c r="BI90" s="79"/>
      <c r="BJ90" s="79"/>
      <c r="BK90" s="79"/>
      <c r="BL90" s="79"/>
      <c r="BM90" s="79"/>
      <c r="BN90" s="79"/>
      <c r="BO90" s="79"/>
      <c r="BP90" s="79"/>
      <c r="BQ90" s="79"/>
      <c r="BR90" s="79"/>
      <c r="BS90" s="79"/>
      <c r="BT90" s="79"/>
      <c r="BU90" s="79"/>
      <c r="BV90" s="79"/>
      <c r="BW90" s="79"/>
      <c r="BX90" s="79"/>
      <c r="BY90" s="79"/>
      <c r="BZ90" s="79"/>
      <c r="CA90" s="79"/>
      <c r="CB90" s="79"/>
      <c r="CC90" s="79"/>
      <c r="CD90" s="79"/>
      <c r="CE90" s="79"/>
      <c r="CF90" s="79"/>
      <c r="CG90" s="79"/>
      <c r="CH90" s="79"/>
      <c r="CI90" s="79"/>
      <c r="CJ90" s="79"/>
      <c r="CK90" s="79"/>
      <c r="CL90" s="79"/>
      <c r="CM90" s="79"/>
      <c r="CN90" s="79"/>
      <c r="CO90" s="79"/>
      <c r="CP90" s="79"/>
      <c r="CQ90" s="79"/>
      <c r="CR90" s="79"/>
      <c r="CS90" s="79"/>
      <c r="CT90" s="79"/>
      <c r="CU90" s="79"/>
      <c r="CV90" s="79"/>
      <c r="CW90" s="79"/>
      <c r="CX90" s="79"/>
      <c r="CY90" s="79"/>
      <c r="CZ90" s="79"/>
      <c r="DA90" s="79"/>
      <c r="DB90" s="79"/>
      <c r="DC90" s="79"/>
      <c r="DD90" s="79"/>
      <c r="DE90" s="79"/>
      <c r="DF90" s="79"/>
    </row>
    <row r="91" spans="1:110" s="84" customFormat="1" x14ac:dyDescent="0.3">
      <c r="A91" s="85"/>
      <c r="B91" s="86"/>
      <c r="C91" s="79"/>
      <c r="D91" s="77"/>
      <c r="E91" s="77"/>
      <c r="F91" s="77"/>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79"/>
      <c r="AU91" s="79"/>
      <c r="AV91" s="79"/>
      <c r="AW91" s="79"/>
      <c r="AX91" s="79"/>
      <c r="AY91" s="79"/>
      <c r="AZ91" s="79"/>
      <c r="BA91" s="79"/>
      <c r="BB91" s="79"/>
      <c r="BC91" s="79"/>
      <c r="BD91" s="79"/>
      <c r="BE91" s="79"/>
      <c r="BF91" s="79"/>
      <c r="BG91" s="79"/>
      <c r="BH91" s="79"/>
      <c r="BI91" s="79"/>
      <c r="BJ91" s="79"/>
      <c r="BK91" s="79"/>
      <c r="BL91" s="79"/>
      <c r="BM91" s="79"/>
      <c r="BN91" s="79"/>
      <c r="BO91" s="79"/>
      <c r="BP91" s="79"/>
      <c r="BQ91" s="79"/>
      <c r="BR91" s="79"/>
      <c r="BS91" s="79"/>
      <c r="BT91" s="79"/>
      <c r="BU91" s="79"/>
      <c r="BV91" s="79"/>
      <c r="BW91" s="79"/>
      <c r="BX91" s="79"/>
      <c r="BY91" s="79"/>
      <c r="BZ91" s="79"/>
      <c r="CA91" s="79"/>
      <c r="CB91" s="79"/>
      <c r="CC91" s="79"/>
      <c r="CD91" s="79"/>
      <c r="CE91" s="79"/>
      <c r="CF91" s="79"/>
      <c r="CG91" s="79"/>
      <c r="CH91" s="79"/>
      <c r="CI91" s="79"/>
      <c r="CJ91" s="79"/>
      <c r="CK91" s="79"/>
      <c r="CL91" s="79"/>
      <c r="CM91" s="79"/>
      <c r="CN91" s="79"/>
      <c r="CO91" s="79"/>
      <c r="CP91" s="79"/>
      <c r="CQ91" s="79"/>
      <c r="CR91" s="79"/>
      <c r="CS91" s="79"/>
      <c r="CT91" s="79"/>
      <c r="CU91" s="79"/>
      <c r="CV91" s="79"/>
      <c r="CW91" s="79"/>
      <c r="CX91" s="79"/>
      <c r="CY91" s="79"/>
      <c r="CZ91" s="79"/>
      <c r="DA91" s="79"/>
      <c r="DB91" s="79"/>
      <c r="DC91" s="79"/>
      <c r="DD91" s="79"/>
      <c r="DE91" s="79"/>
      <c r="DF91" s="79"/>
    </row>
    <row r="92" spans="1:110" s="84" customFormat="1" x14ac:dyDescent="0.3">
      <c r="A92" s="87"/>
      <c r="B92" s="86"/>
      <c r="C92" s="79"/>
      <c r="D92" s="77"/>
      <c r="E92" s="77"/>
      <c r="F92" s="77"/>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9"/>
      <c r="AT92" s="79"/>
      <c r="AU92" s="79"/>
      <c r="AV92" s="79"/>
      <c r="AW92" s="79"/>
      <c r="AX92" s="79"/>
      <c r="AY92" s="79"/>
      <c r="AZ92" s="79"/>
      <c r="BA92" s="79"/>
      <c r="BB92" s="79"/>
      <c r="BC92" s="79"/>
      <c r="BD92" s="79"/>
      <c r="BE92" s="79"/>
      <c r="BF92" s="79"/>
      <c r="BG92" s="79"/>
      <c r="BH92" s="79"/>
      <c r="BI92" s="79"/>
      <c r="BJ92" s="79"/>
      <c r="BK92" s="79"/>
      <c r="BL92" s="79"/>
      <c r="BM92" s="79"/>
      <c r="BN92" s="79"/>
      <c r="BO92" s="79"/>
      <c r="BP92" s="79"/>
      <c r="BQ92" s="79"/>
      <c r="BR92" s="79"/>
      <c r="BS92" s="79"/>
      <c r="BT92" s="79"/>
      <c r="BU92" s="79"/>
      <c r="BV92" s="79"/>
      <c r="BW92" s="79"/>
      <c r="BX92" s="79"/>
      <c r="BY92" s="79"/>
      <c r="BZ92" s="79"/>
      <c r="CA92" s="79"/>
      <c r="CB92" s="79"/>
      <c r="CC92" s="79"/>
      <c r="CD92" s="79"/>
      <c r="CE92" s="79"/>
      <c r="CF92" s="79"/>
      <c r="CG92" s="79"/>
      <c r="CH92" s="79"/>
      <c r="CI92" s="79"/>
      <c r="CJ92" s="79"/>
      <c r="CK92" s="79"/>
      <c r="CL92" s="79"/>
      <c r="CM92" s="79"/>
      <c r="CN92" s="79"/>
      <c r="CO92" s="79"/>
      <c r="CP92" s="79"/>
      <c r="CQ92" s="79"/>
      <c r="CR92" s="79"/>
      <c r="CS92" s="79"/>
      <c r="CT92" s="79"/>
      <c r="CU92" s="79"/>
      <c r="CV92" s="79"/>
      <c r="CW92" s="79"/>
      <c r="CX92" s="79"/>
      <c r="CY92" s="79"/>
      <c r="CZ92" s="79"/>
      <c r="DA92" s="79"/>
      <c r="DB92" s="79"/>
      <c r="DC92" s="79"/>
      <c r="DD92" s="79"/>
      <c r="DE92" s="79"/>
      <c r="DF92" s="79"/>
    </row>
    <row r="93" spans="1:110" s="84" customFormat="1" x14ac:dyDescent="0.3">
      <c r="A93" s="87"/>
      <c r="B93" s="86"/>
      <c r="C93" s="79"/>
      <c r="D93" s="77"/>
      <c r="E93" s="77"/>
      <c r="F93" s="77"/>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c r="AS93" s="79"/>
      <c r="AT93" s="79"/>
      <c r="AU93" s="79"/>
      <c r="AV93" s="79"/>
      <c r="AW93" s="79"/>
      <c r="AX93" s="79"/>
      <c r="AY93" s="79"/>
      <c r="AZ93" s="79"/>
      <c r="BA93" s="79"/>
      <c r="BB93" s="79"/>
      <c r="BC93" s="79"/>
      <c r="BD93" s="79"/>
      <c r="BE93" s="79"/>
      <c r="BF93" s="79"/>
      <c r="BG93" s="79"/>
      <c r="BH93" s="79"/>
      <c r="BI93" s="79"/>
      <c r="BJ93" s="79"/>
      <c r="BK93" s="79"/>
      <c r="BL93" s="79"/>
      <c r="BM93" s="79"/>
      <c r="BN93" s="79"/>
      <c r="BO93" s="79"/>
      <c r="BP93" s="79"/>
      <c r="BQ93" s="79"/>
      <c r="BR93" s="79"/>
      <c r="BS93" s="79"/>
      <c r="BT93" s="79"/>
      <c r="BU93" s="79"/>
      <c r="BV93" s="79"/>
      <c r="BW93" s="79"/>
      <c r="BX93" s="79"/>
      <c r="BY93" s="79"/>
      <c r="BZ93" s="79"/>
      <c r="CA93" s="79"/>
      <c r="CB93" s="79"/>
      <c r="CC93" s="79"/>
      <c r="CD93" s="79"/>
      <c r="CE93" s="79"/>
      <c r="CF93" s="79"/>
      <c r="CG93" s="79"/>
      <c r="CH93" s="79"/>
      <c r="CI93" s="79"/>
      <c r="CJ93" s="79"/>
      <c r="CK93" s="79"/>
      <c r="CL93" s="79"/>
      <c r="CM93" s="79"/>
      <c r="CN93" s="79"/>
      <c r="CO93" s="79"/>
      <c r="CP93" s="79"/>
      <c r="CQ93" s="79"/>
      <c r="CR93" s="79"/>
      <c r="CS93" s="79"/>
      <c r="CT93" s="79"/>
      <c r="CU93" s="79"/>
      <c r="CV93" s="79"/>
      <c r="CW93" s="79"/>
      <c r="CX93" s="79"/>
      <c r="CY93" s="79"/>
      <c r="CZ93" s="79"/>
      <c r="DA93" s="79"/>
      <c r="DB93" s="79"/>
      <c r="DC93" s="79"/>
      <c r="DD93" s="79"/>
      <c r="DE93" s="79"/>
      <c r="DF93" s="79"/>
    </row>
    <row r="94" spans="1:110" s="84" customFormat="1" x14ac:dyDescent="0.3">
      <c r="A94" s="85"/>
      <c r="B94" s="86"/>
      <c r="C94" s="79"/>
      <c r="D94" s="77"/>
      <c r="E94" s="77"/>
      <c r="F94" s="77"/>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9"/>
      <c r="AQ94" s="79"/>
      <c r="AR94" s="79"/>
      <c r="AS94" s="79"/>
      <c r="AT94" s="79"/>
      <c r="AU94" s="79"/>
      <c r="AV94" s="79"/>
      <c r="AW94" s="79"/>
      <c r="AX94" s="79"/>
      <c r="AY94" s="79"/>
      <c r="AZ94" s="79"/>
      <c r="BA94" s="79"/>
      <c r="BB94" s="79"/>
      <c r="BC94" s="79"/>
      <c r="BD94" s="79"/>
      <c r="BE94" s="79"/>
      <c r="BF94" s="79"/>
      <c r="BG94" s="79"/>
      <c r="BH94" s="79"/>
      <c r="BI94" s="79"/>
      <c r="BJ94" s="79"/>
      <c r="BK94" s="79"/>
      <c r="BL94" s="79"/>
      <c r="BM94" s="79"/>
      <c r="BN94" s="79"/>
      <c r="BO94" s="79"/>
      <c r="BP94" s="79"/>
      <c r="BQ94" s="79"/>
      <c r="BR94" s="79"/>
      <c r="BS94" s="79"/>
      <c r="BT94" s="79"/>
      <c r="BU94" s="79"/>
      <c r="BV94" s="79"/>
      <c r="BW94" s="79"/>
      <c r="BX94" s="79"/>
      <c r="BY94" s="79"/>
      <c r="BZ94" s="79"/>
      <c r="CA94" s="79"/>
      <c r="CB94" s="79"/>
      <c r="CC94" s="79"/>
      <c r="CD94" s="79"/>
      <c r="CE94" s="79"/>
      <c r="CF94" s="79"/>
      <c r="CG94" s="79"/>
      <c r="CH94" s="79"/>
      <c r="CI94" s="79"/>
      <c r="CJ94" s="79"/>
      <c r="CK94" s="79"/>
      <c r="CL94" s="79"/>
      <c r="CM94" s="79"/>
      <c r="CN94" s="79"/>
      <c r="CO94" s="79"/>
      <c r="CP94" s="79"/>
      <c r="CQ94" s="79"/>
      <c r="CR94" s="79"/>
      <c r="CS94" s="79"/>
      <c r="CT94" s="79"/>
      <c r="CU94" s="79"/>
      <c r="CV94" s="79"/>
      <c r="CW94" s="79"/>
      <c r="CX94" s="79"/>
      <c r="CY94" s="79"/>
      <c r="CZ94" s="79"/>
      <c r="DA94" s="79"/>
      <c r="DB94" s="79"/>
      <c r="DC94" s="79"/>
      <c r="DD94" s="79"/>
      <c r="DE94" s="79"/>
      <c r="DF94" s="79"/>
    </row>
    <row r="95" spans="1:110" s="84" customFormat="1" x14ac:dyDescent="0.3">
      <c r="A95" s="87"/>
      <c r="B95" s="86"/>
      <c r="C95" s="79"/>
      <c r="D95" s="77"/>
      <c r="E95" s="77"/>
      <c r="F95" s="77"/>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9"/>
      <c r="AQ95" s="79"/>
      <c r="AR95" s="79"/>
      <c r="AS95" s="79"/>
      <c r="AT95" s="79"/>
      <c r="AU95" s="79"/>
      <c r="AV95" s="79"/>
      <c r="AW95" s="79"/>
      <c r="AX95" s="79"/>
      <c r="AY95" s="79"/>
      <c r="AZ95" s="79"/>
      <c r="BA95" s="79"/>
      <c r="BB95" s="79"/>
      <c r="BC95" s="79"/>
      <c r="BD95" s="79"/>
      <c r="BE95" s="79"/>
      <c r="BF95" s="79"/>
      <c r="BG95" s="79"/>
      <c r="BH95" s="79"/>
      <c r="BI95" s="79"/>
      <c r="BJ95" s="79"/>
      <c r="BK95" s="79"/>
      <c r="BL95" s="79"/>
      <c r="BM95" s="79"/>
      <c r="BN95" s="79"/>
      <c r="BO95" s="79"/>
      <c r="BP95" s="79"/>
      <c r="BQ95" s="79"/>
      <c r="BR95" s="79"/>
      <c r="BS95" s="79"/>
      <c r="BT95" s="79"/>
      <c r="BU95" s="79"/>
      <c r="BV95" s="79"/>
      <c r="BW95" s="79"/>
      <c r="BX95" s="79"/>
      <c r="BY95" s="79"/>
      <c r="BZ95" s="79"/>
      <c r="CA95" s="79"/>
      <c r="CB95" s="79"/>
      <c r="CC95" s="79"/>
      <c r="CD95" s="79"/>
      <c r="CE95" s="79"/>
      <c r="CF95" s="79"/>
      <c r="CG95" s="79"/>
      <c r="CH95" s="79"/>
      <c r="CI95" s="79"/>
      <c r="CJ95" s="79"/>
      <c r="CK95" s="79"/>
      <c r="CL95" s="79"/>
      <c r="CM95" s="79"/>
      <c r="CN95" s="79"/>
      <c r="CO95" s="79"/>
      <c r="CP95" s="79"/>
      <c r="CQ95" s="79"/>
      <c r="CR95" s="79"/>
      <c r="CS95" s="79"/>
      <c r="CT95" s="79"/>
      <c r="CU95" s="79"/>
      <c r="CV95" s="79"/>
      <c r="CW95" s="79"/>
      <c r="CX95" s="79"/>
      <c r="CY95" s="79"/>
      <c r="CZ95" s="79"/>
      <c r="DA95" s="79"/>
      <c r="DB95" s="79"/>
      <c r="DC95" s="79"/>
      <c r="DD95" s="79"/>
      <c r="DE95" s="79"/>
      <c r="DF95" s="79"/>
    </row>
    <row r="96" spans="1:110" s="84" customFormat="1" x14ac:dyDescent="0.3">
      <c r="A96" s="85"/>
      <c r="B96" s="86"/>
      <c r="C96" s="79"/>
      <c r="D96" s="77"/>
      <c r="E96" s="77"/>
      <c r="F96" s="77"/>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c r="AS96" s="79"/>
      <c r="AT96" s="79"/>
      <c r="AU96" s="79"/>
      <c r="AV96" s="79"/>
      <c r="AW96" s="79"/>
      <c r="AX96" s="79"/>
      <c r="AY96" s="79"/>
      <c r="AZ96" s="79"/>
      <c r="BA96" s="79"/>
      <c r="BB96" s="79"/>
      <c r="BC96" s="79"/>
      <c r="BD96" s="79"/>
      <c r="BE96" s="79"/>
      <c r="BF96" s="79"/>
      <c r="BG96" s="79"/>
      <c r="BH96" s="79"/>
      <c r="BI96" s="79"/>
      <c r="BJ96" s="79"/>
      <c r="BK96" s="79"/>
      <c r="BL96" s="79"/>
      <c r="BM96" s="79"/>
      <c r="BN96" s="79"/>
      <c r="BO96" s="79"/>
      <c r="BP96" s="79"/>
      <c r="BQ96" s="79"/>
      <c r="BR96" s="79"/>
      <c r="BS96" s="79"/>
      <c r="BT96" s="79"/>
      <c r="BU96" s="79"/>
      <c r="BV96" s="79"/>
      <c r="BW96" s="79"/>
      <c r="BX96" s="79"/>
      <c r="BY96" s="79"/>
      <c r="BZ96" s="79"/>
      <c r="CA96" s="79"/>
      <c r="CB96" s="79"/>
      <c r="CC96" s="79"/>
      <c r="CD96" s="79"/>
      <c r="CE96" s="79"/>
      <c r="CF96" s="79"/>
      <c r="CG96" s="79"/>
      <c r="CH96" s="79"/>
      <c r="CI96" s="79"/>
      <c r="CJ96" s="79"/>
      <c r="CK96" s="79"/>
      <c r="CL96" s="79"/>
      <c r="CM96" s="79"/>
      <c r="CN96" s="79"/>
      <c r="CO96" s="79"/>
      <c r="CP96" s="79"/>
      <c r="CQ96" s="79"/>
      <c r="CR96" s="79"/>
      <c r="CS96" s="79"/>
      <c r="CT96" s="79"/>
      <c r="CU96" s="79"/>
      <c r="CV96" s="79"/>
      <c r="CW96" s="79"/>
      <c r="CX96" s="79"/>
      <c r="CY96" s="79"/>
      <c r="CZ96" s="79"/>
      <c r="DA96" s="79"/>
      <c r="DB96" s="79"/>
      <c r="DC96" s="79"/>
      <c r="DD96" s="79"/>
      <c r="DE96" s="79"/>
      <c r="DF96" s="79"/>
    </row>
    <row r="97" spans="1:6" s="92" customFormat="1" x14ac:dyDescent="0.3">
      <c r="A97" s="88"/>
      <c r="B97" s="88"/>
      <c r="C97" s="89"/>
      <c r="D97" s="90"/>
      <c r="E97" s="91"/>
      <c r="F97" s="90"/>
    </row>
    <row r="98" spans="1:6" s="92" customFormat="1" x14ac:dyDescent="0.3">
      <c r="A98" s="88"/>
      <c r="B98" s="93"/>
      <c r="C98" s="89"/>
      <c r="D98" s="90"/>
      <c r="E98" s="91"/>
      <c r="F98" s="90"/>
    </row>
    <row r="99" spans="1:6" s="92" customFormat="1" x14ac:dyDescent="0.3">
      <c r="A99" s="94"/>
      <c r="B99" s="95"/>
      <c r="C99" s="89"/>
      <c r="D99" s="90"/>
      <c r="E99" s="91"/>
      <c r="F99" s="90"/>
    </row>
    <row r="100" spans="1:6" s="92" customFormat="1" x14ac:dyDescent="0.3">
      <c r="A100" s="94"/>
      <c r="B100" s="93"/>
      <c r="C100" s="89"/>
      <c r="D100" s="90"/>
      <c r="E100" s="91"/>
      <c r="F100" s="90"/>
    </row>
    <row r="101" spans="1:6" s="92" customFormat="1" x14ac:dyDescent="0.3">
      <c r="A101" s="94"/>
      <c r="B101" s="93"/>
      <c r="C101" s="89"/>
      <c r="D101" s="90"/>
      <c r="E101" s="91"/>
      <c r="F101" s="90"/>
    </row>
    <row r="102" spans="1:6" s="92" customFormat="1" x14ac:dyDescent="0.3">
      <c r="A102" s="94"/>
      <c r="B102" s="93"/>
      <c r="C102" s="89"/>
      <c r="D102" s="90"/>
      <c r="E102" s="91"/>
      <c r="F102" s="90"/>
    </row>
    <row r="103" spans="1:6" s="92" customFormat="1" x14ac:dyDescent="0.3">
      <c r="A103" s="88"/>
      <c r="B103" s="93"/>
      <c r="C103" s="89"/>
      <c r="D103" s="90"/>
      <c r="E103" s="91"/>
      <c r="F103" s="90"/>
    </row>
    <row r="104" spans="1:6" s="92" customFormat="1" x14ac:dyDescent="0.3">
      <c r="A104" s="96"/>
      <c r="B104" s="97"/>
      <c r="C104" s="98"/>
      <c r="D104" s="90"/>
      <c r="E104" s="91"/>
      <c r="F104" s="90"/>
    </row>
    <row r="105" spans="1:6" s="92" customFormat="1" x14ac:dyDescent="0.3">
      <c r="A105" s="96"/>
      <c r="B105" s="97"/>
      <c r="C105" s="98"/>
      <c r="D105" s="90"/>
      <c r="E105" s="99"/>
      <c r="F105" s="90"/>
    </row>
    <row r="106" spans="1:6" s="92" customFormat="1" x14ac:dyDescent="0.3">
      <c r="A106" s="96"/>
      <c r="B106" s="100"/>
      <c r="C106" s="98"/>
      <c r="D106" s="90"/>
      <c r="E106" s="91"/>
      <c r="F106" s="90"/>
    </row>
    <row r="107" spans="1:6" s="92" customFormat="1" x14ac:dyDescent="0.3">
      <c r="A107" s="96"/>
      <c r="B107" s="100"/>
      <c r="C107" s="98"/>
      <c r="D107" s="90"/>
      <c r="E107" s="99"/>
      <c r="F107" s="90"/>
    </row>
    <row r="108" spans="1:6" s="92" customFormat="1" x14ac:dyDescent="0.3">
      <c r="A108" s="96"/>
      <c r="B108" s="101"/>
      <c r="C108" s="98"/>
      <c r="D108" s="90"/>
      <c r="E108" s="99"/>
      <c r="F108" s="90"/>
    </row>
    <row r="109" spans="1:6" s="92" customFormat="1" x14ac:dyDescent="0.3">
      <c r="A109" s="96"/>
      <c r="B109" s="97"/>
      <c r="C109" s="98"/>
      <c r="D109" s="90"/>
      <c r="E109" s="99"/>
      <c r="F109" s="90"/>
    </row>
    <row r="110" spans="1:6" s="92" customFormat="1" x14ac:dyDescent="0.3">
      <c r="A110" s="96"/>
      <c r="B110" s="102"/>
      <c r="C110" s="98"/>
      <c r="D110" s="90"/>
      <c r="E110" s="99"/>
      <c r="F110" s="90"/>
    </row>
    <row r="111" spans="1:6" s="92" customFormat="1" x14ac:dyDescent="0.3">
      <c r="A111" s="96"/>
      <c r="B111" s="101"/>
      <c r="C111" s="98"/>
      <c r="D111" s="90"/>
      <c r="E111" s="99"/>
      <c r="F111" s="90"/>
    </row>
    <row r="112" spans="1:6" s="92" customFormat="1" x14ac:dyDescent="0.3">
      <c r="A112" s="96"/>
      <c r="B112" s="102"/>
      <c r="C112" s="98"/>
      <c r="D112" s="90"/>
      <c r="E112" s="99"/>
      <c r="F112" s="90"/>
    </row>
    <row r="113" spans="1:6" s="92" customFormat="1" x14ac:dyDescent="0.3">
      <c r="A113" s="96"/>
      <c r="B113" s="100"/>
      <c r="C113" s="98"/>
      <c r="D113" s="90"/>
      <c r="E113" s="99"/>
      <c r="F113" s="90"/>
    </row>
    <row r="114" spans="1:6" s="92" customFormat="1" x14ac:dyDescent="0.3">
      <c r="A114" s="96"/>
      <c r="B114" s="100"/>
      <c r="C114" s="98"/>
      <c r="D114" s="90"/>
      <c r="E114" s="99"/>
      <c r="F114" s="90"/>
    </row>
    <row r="115" spans="1:6" s="92" customFormat="1" x14ac:dyDescent="0.3">
      <c r="A115" s="95"/>
      <c r="B115" s="100"/>
      <c r="C115" s="89"/>
      <c r="D115" s="103"/>
      <c r="E115" s="91"/>
      <c r="F115" s="90"/>
    </row>
    <row r="116" spans="1:6" s="92" customFormat="1" x14ac:dyDescent="0.3">
      <c r="A116" s="104"/>
      <c r="B116" s="105"/>
      <c r="C116" s="98"/>
      <c r="D116" s="90"/>
      <c r="E116" s="99"/>
      <c r="F116" s="103"/>
    </row>
    <row r="117" spans="1:6" s="92" customFormat="1" x14ac:dyDescent="0.3">
      <c r="A117" s="104"/>
      <c r="B117" s="100"/>
      <c r="C117" s="98"/>
      <c r="D117" s="90"/>
      <c r="E117" s="106"/>
      <c r="F117" s="90"/>
    </row>
    <row r="118" spans="1:6" s="92" customFormat="1" x14ac:dyDescent="0.3">
      <c r="A118" s="104"/>
      <c r="B118" s="105"/>
      <c r="C118" s="98"/>
      <c r="D118" s="103"/>
      <c r="E118" s="106"/>
      <c r="F118" s="103"/>
    </row>
    <row r="119" spans="1:6" s="92" customFormat="1" x14ac:dyDescent="0.3">
      <c r="A119" s="96"/>
      <c r="B119" s="100"/>
      <c r="C119" s="98"/>
      <c r="D119" s="90"/>
      <c r="E119" s="99"/>
      <c r="F119" s="90"/>
    </row>
    <row r="120" spans="1:6" s="92" customFormat="1" x14ac:dyDescent="0.3">
      <c r="A120" s="96"/>
      <c r="B120" s="100"/>
      <c r="C120" s="98"/>
      <c r="D120" s="90"/>
      <c r="E120" s="99"/>
      <c r="F120" s="90"/>
    </row>
    <row r="121" spans="1:6" s="92" customFormat="1" x14ac:dyDescent="0.3">
      <c r="A121" s="96"/>
      <c r="B121" s="100"/>
      <c r="C121" s="98"/>
      <c r="D121" s="90"/>
      <c r="E121" s="99"/>
      <c r="F121" s="90"/>
    </row>
    <row r="122" spans="1:6" s="92" customFormat="1" x14ac:dyDescent="0.3">
      <c r="A122" s="96"/>
      <c r="B122" s="97"/>
      <c r="C122" s="98"/>
      <c r="D122" s="90"/>
      <c r="E122" s="91"/>
      <c r="F122" s="90"/>
    </row>
    <row r="123" spans="1:6" s="92" customFormat="1" x14ac:dyDescent="0.3">
      <c r="A123" s="96"/>
      <c r="B123" s="97"/>
      <c r="C123" s="98"/>
      <c r="D123" s="90"/>
      <c r="E123" s="106"/>
      <c r="F123" s="90"/>
    </row>
    <row r="124" spans="1:6" s="92" customFormat="1" x14ac:dyDescent="0.3">
      <c r="A124" s="96"/>
      <c r="B124" s="97"/>
      <c r="C124" s="98"/>
      <c r="D124" s="90"/>
      <c r="E124" s="91"/>
      <c r="F124" s="90"/>
    </row>
    <row r="125" spans="1:6" s="92" customFormat="1" x14ac:dyDescent="0.3">
      <c r="A125" s="96"/>
      <c r="B125" s="97"/>
      <c r="C125" s="98"/>
      <c r="D125" s="90"/>
      <c r="E125" s="91"/>
      <c r="F125" s="90"/>
    </row>
    <row r="126" spans="1:6" s="92" customFormat="1" x14ac:dyDescent="0.3">
      <c r="A126" s="95"/>
      <c r="B126" s="107"/>
      <c r="C126" s="89"/>
      <c r="D126" s="90"/>
      <c r="E126" s="91"/>
      <c r="F126" s="90"/>
    </row>
    <row r="127" spans="1:6" s="92" customFormat="1" x14ac:dyDescent="0.3">
      <c r="A127" s="88"/>
      <c r="B127" s="107"/>
      <c r="C127" s="108"/>
      <c r="D127" s="109"/>
      <c r="E127" s="99"/>
      <c r="F127" s="90"/>
    </row>
    <row r="128" spans="1:6" s="92" customFormat="1" x14ac:dyDescent="0.3">
      <c r="A128" s="104"/>
      <c r="B128" s="100"/>
      <c r="C128" s="98"/>
      <c r="D128" s="103"/>
      <c r="E128" s="106"/>
      <c r="F128" s="103"/>
    </row>
    <row r="129" spans="1:110" s="84" customFormat="1" x14ac:dyDescent="0.3">
      <c r="A129" s="87"/>
      <c r="B129" s="110"/>
      <c r="C129" s="75"/>
      <c r="D129" s="76"/>
      <c r="E129" s="76"/>
      <c r="F129" s="77"/>
      <c r="G129" s="76"/>
      <c r="H129" s="76"/>
      <c r="I129" s="76"/>
      <c r="J129" s="77"/>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c r="AT129" s="79"/>
      <c r="AU129" s="79"/>
      <c r="AV129" s="79"/>
      <c r="AW129" s="79"/>
      <c r="AX129" s="79"/>
      <c r="AY129" s="79"/>
      <c r="AZ129" s="79"/>
      <c r="BA129" s="79"/>
      <c r="BB129" s="79"/>
      <c r="BC129" s="79"/>
      <c r="BD129" s="79"/>
      <c r="BE129" s="79"/>
      <c r="BF129" s="79"/>
      <c r="BG129" s="79"/>
      <c r="BH129" s="79"/>
      <c r="BI129" s="79"/>
      <c r="BJ129" s="79"/>
      <c r="BK129" s="79"/>
      <c r="BL129" s="79"/>
      <c r="BM129" s="79"/>
      <c r="BN129" s="79"/>
      <c r="BO129" s="79"/>
      <c r="BP129" s="79"/>
      <c r="BQ129" s="79"/>
      <c r="BR129" s="79"/>
      <c r="BS129" s="79"/>
      <c r="BT129" s="79"/>
      <c r="BU129" s="79"/>
      <c r="BV129" s="79"/>
      <c r="BW129" s="79"/>
      <c r="BX129" s="79"/>
      <c r="BY129" s="79"/>
      <c r="BZ129" s="79"/>
      <c r="CA129" s="79"/>
      <c r="CB129" s="79"/>
      <c r="CC129" s="79"/>
      <c r="CD129" s="79"/>
      <c r="CE129" s="79"/>
      <c r="CF129" s="79"/>
      <c r="CG129" s="79"/>
      <c r="CH129" s="79"/>
      <c r="CI129" s="79"/>
      <c r="CJ129" s="79"/>
      <c r="CK129" s="79"/>
      <c r="CL129" s="79"/>
      <c r="CM129" s="79"/>
      <c r="CN129" s="79"/>
      <c r="CO129" s="79"/>
      <c r="CP129" s="79"/>
      <c r="CQ129" s="79"/>
      <c r="CR129" s="79"/>
      <c r="CS129" s="79"/>
      <c r="CT129" s="79"/>
      <c r="CU129" s="79"/>
      <c r="CV129" s="79"/>
      <c r="CW129" s="79"/>
      <c r="CX129" s="79"/>
      <c r="CY129" s="79"/>
      <c r="CZ129" s="79"/>
      <c r="DA129" s="79"/>
      <c r="DB129" s="79"/>
      <c r="DC129" s="79"/>
      <c r="DD129" s="79"/>
      <c r="DE129" s="79"/>
      <c r="DF129" s="79"/>
    </row>
    <row r="130" spans="1:110" s="84" customFormat="1" x14ac:dyDescent="0.3">
      <c r="A130" s="87"/>
      <c r="B130" s="110"/>
      <c r="C130" s="75"/>
      <c r="D130" s="76"/>
      <c r="E130" s="76"/>
      <c r="F130" s="77"/>
      <c r="G130" s="76"/>
      <c r="H130" s="76"/>
      <c r="I130" s="76"/>
      <c r="J130" s="77"/>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c r="AT130" s="79"/>
      <c r="AU130" s="79"/>
      <c r="AV130" s="79"/>
      <c r="AW130" s="79"/>
      <c r="AX130" s="79"/>
      <c r="AY130" s="79"/>
      <c r="AZ130" s="79"/>
      <c r="BA130" s="79"/>
      <c r="BB130" s="79"/>
      <c r="BC130" s="79"/>
      <c r="BD130" s="79"/>
      <c r="BE130" s="79"/>
      <c r="BF130" s="79"/>
      <c r="BG130" s="79"/>
      <c r="BH130" s="79"/>
      <c r="BI130" s="79"/>
      <c r="BJ130" s="79"/>
      <c r="BK130" s="79"/>
      <c r="BL130" s="79"/>
      <c r="BM130" s="79"/>
      <c r="BN130" s="79"/>
      <c r="BO130" s="79"/>
      <c r="BP130" s="79"/>
      <c r="BQ130" s="79"/>
      <c r="BR130" s="79"/>
      <c r="BS130" s="79"/>
      <c r="BT130" s="79"/>
      <c r="BU130" s="79"/>
      <c r="BV130" s="79"/>
      <c r="BW130" s="79"/>
      <c r="BX130" s="79"/>
      <c r="BY130" s="79"/>
      <c r="BZ130" s="79"/>
      <c r="CA130" s="79"/>
      <c r="CB130" s="79"/>
      <c r="CC130" s="79"/>
      <c r="CD130" s="79"/>
      <c r="CE130" s="79"/>
      <c r="CF130" s="79"/>
      <c r="CG130" s="79"/>
      <c r="CH130" s="79"/>
      <c r="CI130" s="79"/>
      <c r="CJ130" s="79"/>
      <c r="CK130" s="79"/>
      <c r="CL130" s="79"/>
      <c r="CM130" s="79"/>
      <c r="CN130" s="79"/>
      <c r="CO130" s="79"/>
      <c r="CP130" s="79"/>
      <c r="CQ130" s="79"/>
      <c r="CR130" s="79"/>
      <c r="CS130" s="79"/>
      <c r="CT130" s="79"/>
      <c r="CU130" s="79"/>
      <c r="CV130" s="79"/>
      <c r="CW130" s="79"/>
      <c r="CX130" s="79"/>
      <c r="CY130" s="79"/>
      <c r="CZ130" s="79"/>
      <c r="DA130" s="79"/>
      <c r="DB130" s="79"/>
      <c r="DC130" s="79"/>
      <c r="DD130" s="79"/>
      <c r="DE130" s="79"/>
      <c r="DF130" s="79"/>
    </row>
    <row r="131" spans="1:110" s="116" customFormat="1" x14ac:dyDescent="0.3">
      <c r="A131" s="111"/>
      <c r="B131" s="112"/>
      <c r="C131" s="75"/>
      <c r="D131" s="76"/>
      <c r="E131" s="76"/>
      <c r="F131" s="113"/>
      <c r="G131" s="114"/>
      <c r="H131" s="114"/>
      <c r="I131" s="114"/>
      <c r="J131" s="115"/>
    </row>
    <row r="132" spans="1:110" x14ac:dyDescent="0.3">
      <c r="A132" s="80"/>
      <c r="G132" s="76"/>
      <c r="H132" s="76"/>
      <c r="I132" s="76"/>
      <c r="J132" s="77"/>
    </row>
    <row r="133" spans="1:110" x14ac:dyDescent="0.3">
      <c r="A133" s="80"/>
      <c r="G133" s="76"/>
      <c r="H133" s="77"/>
      <c r="I133" s="77"/>
      <c r="J133" s="77"/>
    </row>
    <row r="134" spans="1:110" x14ac:dyDescent="0.3">
      <c r="A134" s="80"/>
      <c r="B134" s="118"/>
      <c r="G134" s="76"/>
      <c r="H134" s="77"/>
      <c r="I134" s="77"/>
      <c r="J134" s="77"/>
    </row>
    <row r="135" spans="1:110" x14ac:dyDescent="0.3">
      <c r="A135" s="80"/>
      <c r="B135" s="118"/>
    </row>
    <row r="136" spans="1:110" x14ac:dyDescent="0.3">
      <c r="A136" s="80"/>
    </row>
    <row r="137" spans="1:110" x14ac:dyDescent="0.3">
      <c r="A137" s="80"/>
      <c r="B137" s="112"/>
    </row>
    <row r="138" spans="1:110" x14ac:dyDescent="0.3">
      <c r="B138" s="112"/>
    </row>
  </sheetData>
  <pageMargins left="0.9055118110236221" right="0.39370078740157483" top="0.78740157480314965" bottom="0.78740157480314965" header="0.39370078740157483" footer="0.39370078740157483"/>
  <pageSetup paperSize="9" orientation="portrait" r:id="rId1"/>
  <headerFooter>
    <oddHeader>&amp;R&amp;"Arial Narrow,Navadno"&amp;9KAZEMATE - Razpisna dokumentacija - PZR - Popis del</oddHeader>
    <oddFooter>&amp;R&amp;"Arial Narrow,Navadno"&amp;9OPOMBE    Stran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2:CP664"/>
  <sheetViews>
    <sheetView tabSelected="1" topLeftCell="A606" zoomScale="120" zoomScaleNormal="120" workbookViewId="0">
      <selection activeCell="J606" sqref="J606"/>
    </sheetView>
  </sheetViews>
  <sheetFormatPr defaultRowHeight="13.8" x14ac:dyDescent="0.3"/>
  <cols>
    <col min="1" max="1" width="4.109375" style="146" customWidth="1"/>
    <col min="2" max="2" width="44.5546875" style="188" customWidth="1"/>
    <col min="3" max="3" width="4.88671875" style="150" customWidth="1"/>
    <col min="4" max="4" width="10" style="130" customWidth="1"/>
    <col min="5" max="5" width="11.6640625" style="131" bestFit="1" customWidth="1"/>
    <col min="6" max="6" width="0.44140625" style="132" hidden="1" customWidth="1"/>
    <col min="7" max="7" width="12" style="131" customWidth="1"/>
    <col min="8" max="246" width="9.109375" style="128"/>
    <col min="247" max="247" width="6.109375" style="128" customWidth="1"/>
    <col min="248" max="248" width="38.33203125" style="128" customWidth="1"/>
    <col min="249" max="249" width="4.88671875" style="128" customWidth="1"/>
    <col min="250" max="250" width="8" style="128" customWidth="1"/>
    <col min="251" max="251" width="11.6640625" style="128" bestFit="1" customWidth="1"/>
    <col min="252" max="252" width="0" style="128" hidden="1" customWidth="1"/>
    <col min="253" max="253" width="18.44140625" style="128" bestFit="1" customWidth="1"/>
    <col min="254" max="502" width="9.109375" style="128"/>
    <col min="503" max="503" width="6.109375" style="128" customWidth="1"/>
    <col min="504" max="504" width="38.33203125" style="128" customWidth="1"/>
    <col min="505" max="505" width="4.88671875" style="128" customWidth="1"/>
    <col min="506" max="506" width="8" style="128" customWidth="1"/>
    <col min="507" max="507" width="11.6640625" style="128" bestFit="1" customWidth="1"/>
    <col min="508" max="508" width="0" style="128" hidden="1" customWidth="1"/>
    <col min="509" max="509" width="18.44140625" style="128" bestFit="1" customWidth="1"/>
    <col min="510" max="758" width="9.109375" style="128"/>
    <col min="759" max="759" width="6.109375" style="128" customWidth="1"/>
    <col min="760" max="760" width="38.33203125" style="128" customWidth="1"/>
    <col min="761" max="761" width="4.88671875" style="128" customWidth="1"/>
    <col min="762" max="762" width="8" style="128" customWidth="1"/>
    <col min="763" max="763" width="11.6640625" style="128" bestFit="1" customWidth="1"/>
    <col min="764" max="764" width="0" style="128" hidden="1" customWidth="1"/>
    <col min="765" max="765" width="18.44140625" style="128" bestFit="1" customWidth="1"/>
    <col min="766" max="1014" width="9.109375" style="128"/>
    <col min="1015" max="1015" width="6.109375" style="128" customWidth="1"/>
    <col min="1016" max="1016" width="38.33203125" style="128" customWidth="1"/>
    <col min="1017" max="1017" width="4.88671875" style="128" customWidth="1"/>
    <col min="1018" max="1018" width="8" style="128" customWidth="1"/>
    <col min="1019" max="1019" width="11.6640625" style="128" bestFit="1" customWidth="1"/>
    <col min="1020" max="1020" width="0" style="128" hidden="1" customWidth="1"/>
    <col min="1021" max="1021" width="18.44140625" style="128" bestFit="1" customWidth="1"/>
    <col min="1022" max="1270" width="9.109375" style="128"/>
    <col min="1271" max="1271" width="6.109375" style="128" customWidth="1"/>
    <col min="1272" max="1272" width="38.33203125" style="128" customWidth="1"/>
    <col min="1273" max="1273" width="4.88671875" style="128" customWidth="1"/>
    <col min="1274" max="1274" width="8" style="128" customWidth="1"/>
    <col min="1275" max="1275" width="11.6640625" style="128" bestFit="1" customWidth="1"/>
    <col min="1276" max="1276" width="0" style="128" hidden="1" customWidth="1"/>
    <col min="1277" max="1277" width="18.44140625" style="128" bestFit="1" customWidth="1"/>
    <col min="1278" max="1526" width="9.109375" style="128"/>
    <col min="1527" max="1527" width="6.109375" style="128" customWidth="1"/>
    <col min="1528" max="1528" width="38.33203125" style="128" customWidth="1"/>
    <col min="1529" max="1529" width="4.88671875" style="128" customWidth="1"/>
    <col min="1530" max="1530" width="8" style="128" customWidth="1"/>
    <col min="1531" max="1531" width="11.6640625" style="128" bestFit="1" customWidth="1"/>
    <col min="1532" max="1532" width="0" style="128" hidden="1" customWidth="1"/>
    <col min="1533" max="1533" width="18.44140625" style="128" bestFit="1" customWidth="1"/>
    <col min="1534" max="1782" width="9.109375" style="128"/>
    <col min="1783" max="1783" width="6.109375" style="128" customWidth="1"/>
    <col min="1784" max="1784" width="38.33203125" style="128" customWidth="1"/>
    <col min="1785" max="1785" width="4.88671875" style="128" customWidth="1"/>
    <col min="1786" max="1786" width="8" style="128" customWidth="1"/>
    <col min="1787" max="1787" width="11.6640625" style="128" bestFit="1" customWidth="1"/>
    <col min="1788" max="1788" width="0" style="128" hidden="1" customWidth="1"/>
    <col min="1789" max="1789" width="18.44140625" style="128" bestFit="1" customWidth="1"/>
    <col min="1790" max="2038" width="9.109375" style="128"/>
    <col min="2039" max="2039" width="6.109375" style="128" customWidth="1"/>
    <col min="2040" max="2040" width="38.33203125" style="128" customWidth="1"/>
    <col min="2041" max="2041" width="4.88671875" style="128" customWidth="1"/>
    <col min="2042" max="2042" width="8" style="128" customWidth="1"/>
    <col min="2043" max="2043" width="11.6640625" style="128" bestFit="1" customWidth="1"/>
    <col min="2044" max="2044" width="0" style="128" hidden="1" customWidth="1"/>
    <col min="2045" max="2045" width="18.44140625" style="128" bestFit="1" customWidth="1"/>
    <col min="2046" max="2294" width="9.109375" style="128"/>
    <col min="2295" max="2295" width="6.109375" style="128" customWidth="1"/>
    <col min="2296" max="2296" width="38.33203125" style="128" customWidth="1"/>
    <col min="2297" max="2297" width="4.88671875" style="128" customWidth="1"/>
    <col min="2298" max="2298" width="8" style="128" customWidth="1"/>
    <col min="2299" max="2299" width="11.6640625" style="128" bestFit="1" customWidth="1"/>
    <col min="2300" max="2300" width="0" style="128" hidden="1" customWidth="1"/>
    <col min="2301" max="2301" width="18.44140625" style="128" bestFit="1" customWidth="1"/>
    <col min="2302" max="2550" width="9.109375" style="128"/>
    <col min="2551" max="2551" width="6.109375" style="128" customWidth="1"/>
    <col min="2552" max="2552" width="38.33203125" style="128" customWidth="1"/>
    <col min="2553" max="2553" width="4.88671875" style="128" customWidth="1"/>
    <col min="2554" max="2554" width="8" style="128" customWidth="1"/>
    <col min="2555" max="2555" width="11.6640625" style="128" bestFit="1" customWidth="1"/>
    <col min="2556" max="2556" width="0" style="128" hidden="1" customWidth="1"/>
    <col min="2557" max="2557" width="18.44140625" style="128" bestFit="1" customWidth="1"/>
    <col min="2558" max="2806" width="9.109375" style="128"/>
    <col min="2807" max="2807" width="6.109375" style="128" customWidth="1"/>
    <col min="2808" max="2808" width="38.33203125" style="128" customWidth="1"/>
    <col min="2809" max="2809" width="4.88671875" style="128" customWidth="1"/>
    <col min="2810" max="2810" width="8" style="128" customWidth="1"/>
    <col min="2811" max="2811" width="11.6640625" style="128" bestFit="1" customWidth="1"/>
    <col min="2812" max="2812" width="0" style="128" hidden="1" customWidth="1"/>
    <col min="2813" max="2813" width="18.44140625" style="128" bestFit="1" customWidth="1"/>
    <col min="2814" max="3062" width="9.109375" style="128"/>
    <col min="3063" max="3063" width="6.109375" style="128" customWidth="1"/>
    <col min="3064" max="3064" width="38.33203125" style="128" customWidth="1"/>
    <col min="3065" max="3065" width="4.88671875" style="128" customWidth="1"/>
    <col min="3066" max="3066" width="8" style="128" customWidth="1"/>
    <col min="3067" max="3067" width="11.6640625" style="128" bestFit="1" customWidth="1"/>
    <col min="3068" max="3068" width="0" style="128" hidden="1" customWidth="1"/>
    <col min="3069" max="3069" width="18.44140625" style="128" bestFit="1" customWidth="1"/>
    <col min="3070" max="3318" width="9.109375" style="128"/>
    <col min="3319" max="3319" width="6.109375" style="128" customWidth="1"/>
    <col min="3320" max="3320" width="38.33203125" style="128" customWidth="1"/>
    <col min="3321" max="3321" width="4.88671875" style="128" customWidth="1"/>
    <col min="3322" max="3322" width="8" style="128" customWidth="1"/>
    <col min="3323" max="3323" width="11.6640625" style="128" bestFit="1" customWidth="1"/>
    <col min="3324" max="3324" width="0" style="128" hidden="1" customWidth="1"/>
    <col min="3325" max="3325" width="18.44140625" style="128" bestFit="1" customWidth="1"/>
    <col min="3326" max="3574" width="9.109375" style="128"/>
    <col min="3575" max="3575" width="6.109375" style="128" customWidth="1"/>
    <col min="3576" max="3576" width="38.33203125" style="128" customWidth="1"/>
    <col min="3577" max="3577" width="4.88671875" style="128" customWidth="1"/>
    <col min="3578" max="3578" width="8" style="128" customWidth="1"/>
    <col min="3579" max="3579" width="11.6640625" style="128" bestFit="1" customWidth="1"/>
    <col min="3580" max="3580" width="0" style="128" hidden="1" customWidth="1"/>
    <col min="3581" max="3581" width="18.44140625" style="128" bestFit="1" customWidth="1"/>
    <col min="3582" max="3830" width="9.109375" style="128"/>
    <col min="3831" max="3831" width="6.109375" style="128" customWidth="1"/>
    <col min="3832" max="3832" width="38.33203125" style="128" customWidth="1"/>
    <col min="3833" max="3833" width="4.88671875" style="128" customWidth="1"/>
    <col min="3834" max="3834" width="8" style="128" customWidth="1"/>
    <col min="3835" max="3835" width="11.6640625" style="128" bestFit="1" customWidth="1"/>
    <col min="3836" max="3836" width="0" style="128" hidden="1" customWidth="1"/>
    <col min="3837" max="3837" width="18.44140625" style="128" bestFit="1" customWidth="1"/>
    <col min="3838" max="4086" width="9.109375" style="128"/>
    <col min="4087" max="4087" width="6.109375" style="128" customWidth="1"/>
    <col min="4088" max="4088" width="38.33203125" style="128" customWidth="1"/>
    <col min="4089" max="4089" width="4.88671875" style="128" customWidth="1"/>
    <col min="4090" max="4090" width="8" style="128" customWidth="1"/>
    <col min="4091" max="4091" width="11.6640625" style="128" bestFit="1" customWidth="1"/>
    <col min="4092" max="4092" width="0" style="128" hidden="1" customWidth="1"/>
    <col min="4093" max="4093" width="18.44140625" style="128" bestFit="1" customWidth="1"/>
    <col min="4094" max="4342" width="9.109375" style="128"/>
    <col min="4343" max="4343" width="6.109375" style="128" customWidth="1"/>
    <col min="4344" max="4344" width="38.33203125" style="128" customWidth="1"/>
    <col min="4345" max="4345" width="4.88671875" style="128" customWidth="1"/>
    <col min="4346" max="4346" width="8" style="128" customWidth="1"/>
    <col min="4347" max="4347" width="11.6640625" style="128" bestFit="1" customWidth="1"/>
    <col min="4348" max="4348" width="0" style="128" hidden="1" customWidth="1"/>
    <col min="4349" max="4349" width="18.44140625" style="128" bestFit="1" customWidth="1"/>
    <col min="4350" max="4598" width="9.109375" style="128"/>
    <col min="4599" max="4599" width="6.109375" style="128" customWidth="1"/>
    <col min="4600" max="4600" width="38.33203125" style="128" customWidth="1"/>
    <col min="4601" max="4601" width="4.88671875" style="128" customWidth="1"/>
    <col min="4602" max="4602" width="8" style="128" customWidth="1"/>
    <col min="4603" max="4603" width="11.6640625" style="128" bestFit="1" customWidth="1"/>
    <col min="4604" max="4604" width="0" style="128" hidden="1" customWidth="1"/>
    <col min="4605" max="4605" width="18.44140625" style="128" bestFit="1" customWidth="1"/>
    <col min="4606" max="4854" width="9.109375" style="128"/>
    <col min="4855" max="4855" width="6.109375" style="128" customWidth="1"/>
    <col min="4856" max="4856" width="38.33203125" style="128" customWidth="1"/>
    <col min="4857" max="4857" width="4.88671875" style="128" customWidth="1"/>
    <col min="4858" max="4858" width="8" style="128" customWidth="1"/>
    <col min="4859" max="4859" width="11.6640625" style="128" bestFit="1" customWidth="1"/>
    <col min="4860" max="4860" width="0" style="128" hidden="1" customWidth="1"/>
    <col min="4861" max="4861" width="18.44140625" style="128" bestFit="1" customWidth="1"/>
    <col min="4862" max="5110" width="9.109375" style="128"/>
    <col min="5111" max="5111" width="6.109375" style="128" customWidth="1"/>
    <col min="5112" max="5112" width="38.33203125" style="128" customWidth="1"/>
    <col min="5113" max="5113" width="4.88671875" style="128" customWidth="1"/>
    <col min="5114" max="5114" width="8" style="128" customWidth="1"/>
    <col min="5115" max="5115" width="11.6640625" style="128" bestFit="1" customWidth="1"/>
    <col min="5116" max="5116" width="0" style="128" hidden="1" customWidth="1"/>
    <col min="5117" max="5117" width="18.44140625" style="128" bestFit="1" customWidth="1"/>
    <col min="5118" max="5366" width="9.109375" style="128"/>
    <col min="5367" max="5367" width="6.109375" style="128" customWidth="1"/>
    <col min="5368" max="5368" width="38.33203125" style="128" customWidth="1"/>
    <col min="5369" max="5369" width="4.88671875" style="128" customWidth="1"/>
    <col min="5370" max="5370" width="8" style="128" customWidth="1"/>
    <col min="5371" max="5371" width="11.6640625" style="128" bestFit="1" customWidth="1"/>
    <col min="5372" max="5372" width="0" style="128" hidden="1" customWidth="1"/>
    <col min="5373" max="5373" width="18.44140625" style="128" bestFit="1" customWidth="1"/>
    <col min="5374" max="5622" width="9.109375" style="128"/>
    <col min="5623" max="5623" width="6.109375" style="128" customWidth="1"/>
    <col min="5624" max="5624" width="38.33203125" style="128" customWidth="1"/>
    <col min="5625" max="5625" width="4.88671875" style="128" customWidth="1"/>
    <col min="5626" max="5626" width="8" style="128" customWidth="1"/>
    <col min="5627" max="5627" width="11.6640625" style="128" bestFit="1" customWidth="1"/>
    <col min="5628" max="5628" width="0" style="128" hidden="1" customWidth="1"/>
    <col min="5629" max="5629" width="18.44140625" style="128" bestFit="1" customWidth="1"/>
    <col min="5630" max="5878" width="9.109375" style="128"/>
    <col min="5879" max="5879" width="6.109375" style="128" customWidth="1"/>
    <col min="5880" max="5880" width="38.33203125" style="128" customWidth="1"/>
    <col min="5881" max="5881" width="4.88671875" style="128" customWidth="1"/>
    <col min="5882" max="5882" width="8" style="128" customWidth="1"/>
    <col min="5883" max="5883" width="11.6640625" style="128" bestFit="1" customWidth="1"/>
    <col min="5884" max="5884" width="0" style="128" hidden="1" customWidth="1"/>
    <col min="5885" max="5885" width="18.44140625" style="128" bestFit="1" customWidth="1"/>
    <col min="5886" max="6134" width="9.109375" style="128"/>
    <col min="6135" max="6135" width="6.109375" style="128" customWidth="1"/>
    <col min="6136" max="6136" width="38.33203125" style="128" customWidth="1"/>
    <col min="6137" max="6137" width="4.88671875" style="128" customWidth="1"/>
    <col min="6138" max="6138" width="8" style="128" customWidth="1"/>
    <col min="6139" max="6139" width="11.6640625" style="128" bestFit="1" customWidth="1"/>
    <col min="6140" max="6140" width="0" style="128" hidden="1" customWidth="1"/>
    <col min="6141" max="6141" width="18.44140625" style="128" bestFit="1" customWidth="1"/>
    <col min="6142" max="6390" width="9.109375" style="128"/>
    <col min="6391" max="6391" width="6.109375" style="128" customWidth="1"/>
    <col min="6392" max="6392" width="38.33203125" style="128" customWidth="1"/>
    <col min="6393" max="6393" width="4.88671875" style="128" customWidth="1"/>
    <col min="6394" max="6394" width="8" style="128" customWidth="1"/>
    <col min="6395" max="6395" width="11.6640625" style="128" bestFit="1" customWidth="1"/>
    <col min="6396" max="6396" width="0" style="128" hidden="1" customWidth="1"/>
    <col min="6397" max="6397" width="18.44140625" style="128" bestFit="1" customWidth="1"/>
    <col min="6398" max="6646" width="9.109375" style="128"/>
    <col min="6647" max="6647" width="6.109375" style="128" customWidth="1"/>
    <col min="6648" max="6648" width="38.33203125" style="128" customWidth="1"/>
    <col min="6649" max="6649" width="4.88671875" style="128" customWidth="1"/>
    <col min="6650" max="6650" width="8" style="128" customWidth="1"/>
    <col min="6651" max="6651" width="11.6640625" style="128" bestFit="1" customWidth="1"/>
    <col min="6652" max="6652" width="0" style="128" hidden="1" customWidth="1"/>
    <col min="6653" max="6653" width="18.44140625" style="128" bestFit="1" customWidth="1"/>
    <col min="6654" max="6902" width="9.109375" style="128"/>
    <col min="6903" max="6903" width="6.109375" style="128" customWidth="1"/>
    <col min="6904" max="6904" width="38.33203125" style="128" customWidth="1"/>
    <col min="6905" max="6905" width="4.88671875" style="128" customWidth="1"/>
    <col min="6906" max="6906" width="8" style="128" customWidth="1"/>
    <col min="6907" max="6907" width="11.6640625" style="128" bestFit="1" customWidth="1"/>
    <col min="6908" max="6908" width="0" style="128" hidden="1" customWidth="1"/>
    <col min="6909" max="6909" width="18.44140625" style="128" bestFit="1" customWidth="1"/>
    <col min="6910" max="7158" width="9.109375" style="128"/>
    <col min="7159" max="7159" width="6.109375" style="128" customWidth="1"/>
    <col min="7160" max="7160" width="38.33203125" style="128" customWidth="1"/>
    <col min="7161" max="7161" width="4.88671875" style="128" customWidth="1"/>
    <col min="7162" max="7162" width="8" style="128" customWidth="1"/>
    <col min="7163" max="7163" width="11.6640625" style="128" bestFit="1" customWidth="1"/>
    <col min="7164" max="7164" width="0" style="128" hidden="1" customWidth="1"/>
    <col min="7165" max="7165" width="18.44140625" style="128" bestFit="1" customWidth="1"/>
    <col min="7166" max="7414" width="9.109375" style="128"/>
    <col min="7415" max="7415" width="6.109375" style="128" customWidth="1"/>
    <col min="7416" max="7416" width="38.33203125" style="128" customWidth="1"/>
    <col min="7417" max="7417" width="4.88671875" style="128" customWidth="1"/>
    <col min="7418" max="7418" width="8" style="128" customWidth="1"/>
    <col min="7419" max="7419" width="11.6640625" style="128" bestFit="1" customWidth="1"/>
    <col min="7420" max="7420" width="0" style="128" hidden="1" customWidth="1"/>
    <col min="7421" max="7421" width="18.44140625" style="128" bestFit="1" customWidth="1"/>
    <col min="7422" max="7670" width="9.109375" style="128"/>
    <col min="7671" max="7671" width="6.109375" style="128" customWidth="1"/>
    <col min="7672" max="7672" width="38.33203125" style="128" customWidth="1"/>
    <col min="7673" max="7673" width="4.88671875" style="128" customWidth="1"/>
    <col min="7674" max="7674" width="8" style="128" customWidth="1"/>
    <col min="7675" max="7675" width="11.6640625" style="128" bestFit="1" customWidth="1"/>
    <col min="7676" max="7676" width="0" style="128" hidden="1" customWidth="1"/>
    <col min="7677" max="7677" width="18.44140625" style="128" bestFit="1" customWidth="1"/>
    <col min="7678" max="7926" width="9.109375" style="128"/>
    <col min="7927" max="7927" width="6.109375" style="128" customWidth="1"/>
    <col min="7928" max="7928" width="38.33203125" style="128" customWidth="1"/>
    <col min="7929" max="7929" width="4.88671875" style="128" customWidth="1"/>
    <col min="7930" max="7930" width="8" style="128" customWidth="1"/>
    <col min="7931" max="7931" width="11.6640625" style="128" bestFit="1" customWidth="1"/>
    <col min="7932" max="7932" width="0" style="128" hidden="1" customWidth="1"/>
    <col min="7933" max="7933" width="18.44140625" style="128" bestFit="1" customWidth="1"/>
    <col min="7934" max="8182" width="9.109375" style="128"/>
    <col min="8183" max="8183" width="6.109375" style="128" customWidth="1"/>
    <col min="8184" max="8184" width="38.33203125" style="128" customWidth="1"/>
    <col min="8185" max="8185" width="4.88671875" style="128" customWidth="1"/>
    <col min="8186" max="8186" width="8" style="128" customWidth="1"/>
    <col min="8187" max="8187" width="11.6640625" style="128" bestFit="1" customWidth="1"/>
    <col min="8188" max="8188" width="0" style="128" hidden="1" customWidth="1"/>
    <col min="8189" max="8189" width="18.44140625" style="128" bestFit="1" customWidth="1"/>
    <col min="8190" max="8438" width="9.109375" style="128"/>
    <col min="8439" max="8439" width="6.109375" style="128" customWidth="1"/>
    <col min="8440" max="8440" width="38.33203125" style="128" customWidth="1"/>
    <col min="8441" max="8441" width="4.88671875" style="128" customWidth="1"/>
    <col min="8442" max="8442" width="8" style="128" customWidth="1"/>
    <col min="8443" max="8443" width="11.6640625" style="128" bestFit="1" customWidth="1"/>
    <col min="8444" max="8444" width="0" style="128" hidden="1" customWidth="1"/>
    <col min="8445" max="8445" width="18.44140625" style="128" bestFit="1" customWidth="1"/>
    <col min="8446" max="8694" width="9.109375" style="128"/>
    <col min="8695" max="8695" width="6.109375" style="128" customWidth="1"/>
    <col min="8696" max="8696" width="38.33203125" style="128" customWidth="1"/>
    <col min="8697" max="8697" width="4.88671875" style="128" customWidth="1"/>
    <col min="8698" max="8698" width="8" style="128" customWidth="1"/>
    <col min="8699" max="8699" width="11.6640625" style="128" bestFit="1" customWidth="1"/>
    <col min="8700" max="8700" width="0" style="128" hidden="1" customWidth="1"/>
    <col min="8701" max="8701" width="18.44140625" style="128" bestFit="1" customWidth="1"/>
    <col min="8702" max="8950" width="9.109375" style="128"/>
    <col min="8951" max="8951" width="6.109375" style="128" customWidth="1"/>
    <col min="8952" max="8952" width="38.33203125" style="128" customWidth="1"/>
    <col min="8953" max="8953" width="4.88671875" style="128" customWidth="1"/>
    <col min="8954" max="8954" width="8" style="128" customWidth="1"/>
    <col min="8955" max="8955" width="11.6640625" style="128" bestFit="1" customWidth="1"/>
    <col min="8956" max="8956" width="0" style="128" hidden="1" customWidth="1"/>
    <col min="8957" max="8957" width="18.44140625" style="128" bestFit="1" customWidth="1"/>
    <col min="8958" max="9206" width="9.109375" style="128"/>
    <col min="9207" max="9207" width="6.109375" style="128" customWidth="1"/>
    <col min="9208" max="9208" width="38.33203125" style="128" customWidth="1"/>
    <col min="9209" max="9209" width="4.88671875" style="128" customWidth="1"/>
    <col min="9210" max="9210" width="8" style="128" customWidth="1"/>
    <col min="9211" max="9211" width="11.6640625" style="128" bestFit="1" customWidth="1"/>
    <col min="9212" max="9212" width="0" style="128" hidden="1" customWidth="1"/>
    <col min="9213" max="9213" width="18.44140625" style="128" bestFit="1" customWidth="1"/>
    <col min="9214" max="9462" width="9.109375" style="128"/>
    <col min="9463" max="9463" width="6.109375" style="128" customWidth="1"/>
    <col min="9464" max="9464" width="38.33203125" style="128" customWidth="1"/>
    <col min="9465" max="9465" width="4.88671875" style="128" customWidth="1"/>
    <col min="9466" max="9466" width="8" style="128" customWidth="1"/>
    <col min="9467" max="9467" width="11.6640625" style="128" bestFit="1" customWidth="1"/>
    <col min="9468" max="9468" width="0" style="128" hidden="1" customWidth="1"/>
    <col min="9469" max="9469" width="18.44140625" style="128" bestFit="1" customWidth="1"/>
    <col min="9470" max="9718" width="9.109375" style="128"/>
    <col min="9719" max="9719" width="6.109375" style="128" customWidth="1"/>
    <col min="9720" max="9720" width="38.33203125" style="128" customWidth="1"/>
    <col min="9721" max="9721" width="4.88671875" style="128" customWidth="1"/>
    <col min="9722" max="9722" width="8" style="128" customWidth="1"/>
    <col min="9723" max="9723" width="11.6640625" style="128" bestFit="1" customWidth="1"/>
    <col min="9724" max="9724" width="0" style="128" hidden="1" customWidth="1"/>
    <col min="9725" max="9725" width="18.44140625" style="128" bestFit="1" customWidth="1"/>
    <col min="9726" max="9974" width="9.109375" style="128"/>
    <col min="9975" max="9975" width="6.109375" style="128" customWidth="1"/>
    <col min="9976" max="9976" width="38.33203125" style="128" customWidth="1"/>
    <col min="9977" max="9977" width="4.88671875" style="128" customWidth="1"/>
    <col min="9978" max="9978" width="8" style="128" customWidth="1"/>
    <col min="9979" max="9979" width="11.6640625" style="128" bestFit="1" customWidth="1"/>
    <col min="9980" max="9980" width="0" style="128" hidden="1" customWidth="1"/>
    <col min="9981" max="9981" width="18.44140625" style="128" bestFit="1" customWidth="1"/>
    <col min="9982" max="10230" width="9.109375" style="128"/>
    <col min="10231" max="10231" width="6.109375" style="128" customWidth="1"/>
    <col min="10232" max="10232" width="38.33203125" style="128" customWidth="1"/>
    <col min="10233" max="10233" width="4.88671875" style="128" customWidth="1"/>
    <col min="10234" max="10234" width="8" style="128" customWidth="1"/>
    <col min="10235" max="10235" width="11.6640625" style="128" bestFit="1" customWidth="1"/>
    <col min="10236" max="10236" width="0" style="128" hidden="1" customWidth="1"/>
    <col min="10237" max="10237" width="18.44140625" style="128" bestFit="1" customWidth="1"/>
    <col min="10238" max="10486" width="9.109375" style="128"/>
    <col min="10487" max="10487" width="6.109375" style="128" customWidth="1"/>
    <col min="10488" max="10488" width="38.33203125" style="128" customWidth="1"/>
    <col min="10489" max="10489" width="4.88671875" style="128" customWidth="1"/>
    <col min="10490" max="10490" width="8" style="128" customWidth="1"/>
    <col min="10491" max="10491" width="11.6640625" style="128" bestFit="1" customWidth="1"/>
    <col min="10492" max="10492" width="0" style="128" hidden="1" customWidth="1"/>
    <col min="10493" max="10493" width="18.44140625" style="128" bestFit="1" customWidth="1"/>
    <col min="10494" max="10742" width="9.109375" style="128"/>
    <col min="10743" max="10743" width="6.109375" style="128" customWidth="1"/>
    <col min="10744" max="10744" width="38.33203125" style="128" customWidth="1"/>
    <col min="10745" max="10745" width="4.88671875" style="128" customWidth="1"/>
    <col min="10746" max="10746" width="8" style="128" customWidth="1"/>
    <col min="10747" max="10747" width="11.6640625" style="128" bestFit="1" customWidth="1"/>
    <col min="10748" max="10748" width="0" style="128" hidden="1" customWidth="1"/>
    <col min="10749" max="10749" width="18.44140625" style="128" bestFit="1" customWidth="1"/>
    <col min="10750" max="10998" width="9.109375" style="128"/>
    <col min="10999" max="10999" width="6.109375" style="128" customWidth="1"/>
    <col min="11000" max="11000" width="38.33203125" style="128" customWidth="1"/>
    <col min="11001" max="11001" width="4.88671875" style="128" customWidth="1"/>
    <col min="11002" max="11002" width="8" style="128" customWidth="1"/>
    <col min="11003" max="11003" width="11.6640625" style="128" bestFit="1" customWidth="1"/>
    <col min="11004" max="11004" width="0" style="128" hidden="1" customWidth="1"/>
    <col min="11005" max="11005" width="18.44140625" style="128" bestFit="1" customWidth="1"/>
    <col min="11006" max="11254" width="9.109375" style="128"/>
    <col min="11255" max="11255" width="6.109375" style="128" customWidth="1"/>
    <col min="11256" max="11256" width="38.33203125" style="128" customWidth="1"/>
    <col min="11257" max="11257" width="4.88671875" style="128" customWidth="1"/>
    <col min="11258" max="11258" width="8" style="128" customWidth="1"/>
    <col min="11259" max="11259" width="11.6640625" style="128" bestFit="1" customWidth="1"/>
    <col min="11260" max="11260" width="0" style="128" hidden="1" customWidth="1"/>
    <col min="11261" max="11261" width="18.44140625" style="128" bestFit="1" customWidth="1"/>
    <col min="11262" max="11510" width="9.109375" style="128"/>
    <col min="11511" max="11511" width="6.109375" style="128" customWidth="1"/>
    <col min="11512" max="11512" width="38.33203125" style="128" customWidth="1"/>
    <col min="11513" max="11513" width="4.88671875" style="128" customWidth="1"/>
    <col min="11514" max="11514" width="8" style="128" customWidth="1"/>
    <col min="11515" max="11515" width="11.6640625" style="128" bestFit="1" customWidth="1"/>
    <col min="11516" max="11516" width="0" style="128" hidden="1" customWidth="1"/>
    <col min="11517" max="11517" width="18.44140625" style="128" bestFit="1" customWidth="1"/>
    <col min="11518" max="11766" width="9.109375" style="128"/>
    <col min="11767" max="11767" width="6.109375" style="128" customWidth="1"/>
    <col min="11768" max="11768" width="38.33203125" style="128" customWidth="1"/>
    <col min="11769" max="11769" width="4.88671875" style="128" customWidth="1"/>
    <col min="11770" max="11770" width="8" style="128" customWidth="1"/>
    <col min="11771" max="11771" width="11.6640625" style="128" bestFit="1" customWidth="1"/>
    <col min="11772" max="11772" width="0" style="128" hidden="1" customWidth="1"/>
    <col min="11773" max="11773" width="18.44140625" style="128" bestFit="1" customWidth="1"/>
    <col min="11774" max="12022" width="9.109375" style="128"/>
    <col min="12023" max="12023" width="6.109375" style="128" customWidth="1"/>
    <col min="12024" max="12024" width="38.33203125" style="128" customWidth="1"/>
    <col min="12025" max="12025" width="4.88671875" style="128" customWidth="1"/>
    <col min="12026" max="12026" width="8" style="128" customWidth="1"/>
    <col min="12027" max="12027" width="11.6640625" style="128" bestFit="1" customWidth="1"/>
    <col min="12028" max="12028" width="0" style="128" hidden="1" customWidth="1"/>
    <col min="12029" max="12029" width="18.44140625" style="128" bestFit="1" customWidth="1"/>
    <col min="12030" max="12278" width="9.109375" style="128"/>
    <col min="12279" max="12279" width="6.109375" style="128" customWidth="1"/>
    <col min="12280" max="12280" width="38.33203125" style="128" customWidth="1"/>
    <col min="12281" max="12281" width="4.88671875" style="128" customWidth="1"/>
    <col min="12282" max="12282" width="8" style="128" customWidth="1"/>
    <col min="12283" max="12283" width="11.6640625" style="128" bestFit="1" customWidth="1"/>
    <col min="12284" max="12284" width="0" style="128" hidden="1" customWidth="1"/>
    <col min="12285" max="12285" width="18.44140625" style="128" bestFit="1" customWidth="1"/>
    <col min="12286" max="12534" width="9.109375" style="128"/>
    <col min="12535" max="12535" width="6.109375" style="128" customWidth="1"/>
    <col min="12536" max="12536" width="38.33203125" style="128" customWidth="1"/>
    <col min="12537" max="12537" width="4.88671875" style="128" customWidth="1"/>
    <col min="12538" max="12538" width="8" style="128" customWidth="1"/>
    <col min="12539" max="12539" width="11.6640625" style="128" bestFit="1" customWidth="1"/>
    <col min="12540" max="12540" width="0" style="128" hidden="1" customWidth="1"/>
    <col min="12541" max="12541" width="18.44140625" style="128" bestFit="1" customWidth="1"/>
    <col min="12542" max="12790" width="9.109375" style="128"/>
    <col min="12791" max="12791" width="6.109375" style="128" customWidth="1"/>
    <col min="12792" max="12792" width="38.33203125" style="128" customWidth="1"/>
    <col min="12793" max="12793" width="4.88671875" style="128" customWidth="1"/>
    <col min="12794" max="12794" width="8" style="128" customWidth="1"/>
    <col min="12795" max="12795" width="11.6640625" style="128" bestFit="1" customWidth="1"/>
    <col min="12796" max="12796" width="0" style="128" hidden="1" customWidth="1"/>
    <col min="12797" max="12797" width="18.44140625" style="128" bestFit="1" customWidth="1"/>
    <col min="12798" max="13046" width="9.109375" style="128"/>
    <col min="13047" max="13047" width="6.109375" style="128" customWidth="1"/>
    <col min="13048" max="13048" width="38.33203125" style="128" customWidth="1"/>
    <col min="13049" max="13049" width="4.88671875" style="128" customWidth="1"/>
    <col min="13050" max="13050" width="8" style="128" customWidth="1"/>
    <col min="13051" max="13051" width="11.6640625" style="128" bestFit="1" customWidth="1"/>
    <col min="13052" max="13052" width="0" style="128" hidden="1" customWidth="1"/>
    <col min="13053" max="13053" width="18.44140625" style="128" bestFit="1" customWidth="1"/>
    <col min="13054" max="13302" width="9.109375" style="128"/>
    <col min="13303" max="13303" width="6.109375" style="128" customWidth="1"/>
    <col min="13304" max="13304" width="38.33203125" style="128" customWidth="1"/>
    <col min="13305" max="13305" width="4.88671875" style="128" customWidth="1"/>
    <col min="13306" max="13306" width="8" style="128" customWidth="1"/>
    <col min="13307" max="13307" width="11.6640625" style="128" bestFit="1" customWidth="1"/>
    <col min="13308" max="13308" width="0" style="128" hidden="1" customWidth="1"/>
    <col min="13309" max="13309" width="18.44140625" style="128" bestFit="1" customWidth="1"/>
    <col min="13310" max="13558" width="9.109375" style="128"/>
    <col min="13559" max="13559" width="6.109375" style="128" customWidth="1"/>
    <col min="13560" max="13560" width="38.33203125" style="128" customWidth="1"/>
    <col min="13561" max="13561" width="4.88671875" style="128" customWidth="1"/>
    <col min="13562" max="13562" width="8" style="128" customWidth="1"/>
    <col min="13563" max="13563" width="11.6640625" style="128" bestFit="1" customWidth="1"/>
    <col min="13564" max="13564" width="0" style="128" hidden="1" customWidth="1"/>
    <col min="13565" max="13565" width="18.44140625" style="128" bestFit="1" customWidth="1"/>
    <col min="13566" max="13814" width="9.109375" style="128"/>
    <col min="13815" max="13815" width="6.109375" style="128" customWidth="1"/>
    <col min="13816" max="13816" width="38.33203125" style="128" customWidth="1"/>
    <col min="13817" max="13817" width="4.88671875" style="128" customWidth="1"/>
    <col min="13818" max="13818" width="8" style="128" customWidth="1"/>
    <col min="13819" max="13819" width="11.6640625" style="128" bestFit="1" customWidth="1"/>
    <col min="13820" max="13820" width="0" style="128" hidden="1" customWidth="1"/>
    <col min="13821" max="13821" width="18.44140625" style="128" bestFit="1" customWidth="1"/>
    <col min="13822" max="14070" width="9.109375" style="128"/>
    <col min="14071" max="14071" width="6.109375" style="128" customWidth="1"/>
    <col min="14072" max="14072" width="38.33203125" style="128" customWidth="1"/>
    <col min="14073" max="14073" width="4.88671875" style="128" customWidth="1"/>
    <col min="14074" max="14074" width="8" style="128" customWidth="1"/>
    <col min="14075" max="14075" width="11.6640625" style="128" bestFit="1" customWidth="1"/>
    <col min="14076" max="14076" width="0" style="128" hidden="1" customWidth="1"/>
    <col min="14077" max="14077" width="18.44140625" style="128" bestFit="1" customWidth="1"/>
    <col min="14078" max="14326" width="9.109375" style="128"/>
    <col min="14327" max="14327" width="6.109375" style="128" customWidth="1"/>
    <col min="14328" max="14328" width="38.33203125" style="128" customWidth="1"/>
    <col min="14329" max="14329" width="4.88671875" style="128" customWidth="1"/>
    <col min="14330" max="14330" width="8" style="128" customWidth="1"/>
    <col min="14331" max="14331" width="11.6640625" style="128" bestFit="1" customWidth="1"/>
    <col min="14332" max="14332" width="0" style="128" hidden="1" customWidth="1"/>
    <col min="14333" max="14333" width="18.44140625" style="128" bestFit="1" customWidth="1"/>
    <col min="14334" max="14582" width="9.109375" style="128"/>
    <col min="14583" max="14583" width="6.109375" style="128" customWidth="1"/>
    <col min="14584" max="14584" width="38.33203125" style="128" customWidth="1"/>
    <col min="14585" max="14585" width="4.88671875" style="128" customWidth="1"/>
    <col min="14586" max="14586" width="8" style="128" customWidth="1"/>
    <col min="14587" max="14587" width="11.6640625" style="128" bestFit="1" customWidth="1"/>
    <col min="14588" max="14588" width="0" style="128" hidden="1" customWidth="1"/>
    <col min="14589" max="14589" width="18.44140625" style="128" bestFit="1" customWidth="1"/>
    <col min="14590" max="14838" width="9.109375" style="128"/>
    <col min="14839" max="14839" width="6.109375" style="128" customWidth="1"/>
    <col min="14840" max="14840" width="38.33203125" style="128" customWidth="1"/>
    <col min="14841" max="14841" width="4.88671875" style="128" customWidth="1"/>
    <col min="14842" max="14842" width="8" style="128" customWidth="1"/>
    <col min="14843" max="14843" width="11.6640625" style="128" bestFit="1" customWidth="1"/>
    <col min="14844" max="14844" width="0" style="128" hidden="1" customWidth="1"/>
    <col min="14845" max="14845" width="18.44140625" style="128" bestFit="1" customWidth="1"/>
    <col min="14846" max="15094" width="9.109375" style="128"/>
    <col min="15095" max="15095" width="6.109375" style="128" customWidth="1"/>
    <col min="15096" max="15096" width="38.33203125" style="128" customWidth="1"/>
    <col min="15097" max="15097" width="4.88671875" style="128" customWidth="1"/>
    <col min="15098" max="15098" width="8" style="128" customWidth="1"/>
    <col min="15099" max="15099" width="11.6640625" style="128" bestFit="1" customWidth="1"/>
    <col min="15100" max="15100" width="0" style="128" hidden="1" customWidth="1"/>
    <col min="15101" max="15101" width="18.44140625" style="128" bestFit="1" customWidth="1"/>
    <col min="15102" max="15350" width="9.109375" style="128"/>
    <col min="15351" max="15351" width="6.109375" style="128" customWidth="1"/>
    <col min="15352" max="15352" width="38.33203125" style="128" customWidth="1"/>
    <col min="15353" max="15353" width="4.88671875" style="128" customWidth="1"/>
    <col min="15354" max="15354" width="8" style="128" customWidth="1"/>
    <col min="15355" max="15355" width="11.6640625" style="128" bestFit="1" customWidth="1"/>
    <col min="15356" max="15356" width="0" style="128" hidden="1" customWidth="1"/>
    <col min="15357" max="15357" width="18.44140625" style="128" bestFit="1" customWidth="1"/>
    <col min="15358" max="15606" width="9.109375" style="128"/>
    <col min="15607" max="15607" width="6.109375" style="128" customWidth="1"/>
    <col min="15608" max="15608" width="38.33203125" style="128" customWidth="1"/>
    <col min="15609" max="15609" width="4.88671875" style="128" customWidth="1"/>
    <col min="15610" max="15610" width="8" style="128" customWidth="1"/>
    <col min="15611" max="15611" width="11.6640625" style="128" bestFit="1" customWidth="1"/>
    <col min="15612" max="15612" width="0" style="128" hidden="1" customWidth="1"/>
    <col min="15613" max="15613" width="18.44140625" style="128" bestFit="1" customWidth="1"/>
    <col min="15614" max="15862" width="9.109375" style="128"/>
    <col min="15863" max="15863" width="6.109375" style="128" customWidth="1"/>
    <col min="15864" max="15864" width="38.33203125" style="128" customWidth="1"/>
    <col min="15865" max="15865" width="4.88671875" style="128" customWidth="1"/>
    <col min="15866" max="15866" width="8" style="128" customWidth="1"/>
    <col min="15867" max="15867" width="11.6640625" style="128" bestFit="1" customWidth="1"/>
    <col min="15868" max="15868" width="0" style="128" hidden="1" customWidth="1"/>
    <col min="15869" max="15869" width="18.44140625" style="128" bestFit="1" customWidth="1"/>
    <col min="15870" max="16118" width="9.109375" style="128"/>
    <col min="16119" max="16119" width="6.109375" style="128" customWidth="1"/>
    <col min="16120" max="16120" width="38.33203125" style="128" customWidth="1"/>
    <col min="16121" max="16121" width="4.88671875" style="128" customWidth="1"/>
    <col min="16122" max="16122" width="8" style="128" customWidth="1"/>
    <col min="16123" max="16123" width="11.6640625" style="128" bestFit="1" customWidth="1"/>
    <col min="16124" max="16124" width="0" style="128" hidden="1" customWidth="1"/>
    <col min="16125" max="16125" width="18.44140625" style="128" bestFit="1" customWidth="1"/>
    <col min="16126" max="16384" width="9.109375" style="128"/>
  </cols>
  <sheetData>
    <row r="2" spans="1:93" ht="14.4" thickBot="1" x14ac:dyDescent="0.35">
      <c r="A2" s="310" t="s">
        <v>122</v>
      </c>
      <c r="B2" s="311" t="s">
        <v>123</v>
      </c>
      <c r="C2" s="125" t="s">
        <v>124</v>
      </c>
      <c r="D2" s="126" t="s">
        <v>125</v>
      </c>
      <c r="E2" s="126" t="s">
        <v>126</v>
      </c>
      <c r="F2" s="126" t="s">
        <v>127</v>
      </c>
      <c r="G2" s="133" t="s">
        <v>127</v>
      </c>
    </row>
    <row r="3" spans="1:93" ht="14.4" thickTop="1" x14ac:dyDescent="0.3"/>
    <row r="4" spans="1:93" s="320" customFormat="1" ht="18.600000000000001" thickBot="1" x14ac:dyDescent="0.4">
      <c r="A4" s="525" t="s">
        <v>847</v>
      </c>
      <c r="B4" s="316" t="s">
        <v>12</v>
      </c>
      <c r="C4" s="360"/>
      <c r="D4" s="317"/>
      <c r="E4" s="318"/>
      <c r="F4" s="319"/>
      <c r="G4" s="318"/>
    </row>
    <row r="5" spans="1:93" ht="14.4" thickTop="1" x14ac:dyDescent="0.3"/>
    <row r="7" spans="1:93" ht="14.4" thickBot="1" x14ac:dyDescent="0.35">
      <c r="A7" s="329" t="s">
        <v>29</v>
      </c>
      <c r="B7" s="593" t="s">
        <v>848</v>
      </c>
      <c r="C7" s="361"/>
      <c r="D7" s="326"/>
      <c r="E7" s="327"/>
      <c r="F7" s="328"/>
      <c r="G7" s="327"/>
    </row>
    <row r="8" spans="1:93" ht="14.4" thickTop="1" x14ac:dyDescent="0.3"/>
    <row r="10" spans="1:93" x14ac:dyDescent="0.3">
      <c r="A10" s="548" t="s">
        <v>849</v>
      </c>
      <c r="B10" s="553" t="s">
        <v>850</v>
      </c>
      <c r="C10" s="549"/>
      <c r="D10" s="550"/>
      <c r="E10" s="551"/>
      <c r="F10" s="552"/>
      <c r="G10" s="551"/>
    </row>
    <row r="12" spans="1:93" s="144" customFormat="1" ht="41.4" x14ac:dyDescent="0.3">
      <c r="A12" s="146" t="s">
        <v>29</v>
      </c>
      <c r="B12" s="156" t="s">
        <v>1005</v>
      </c>
      <c r="C12" s="150" t="s">
        <v>128</v>
      </c>
      <c r="D12" s="131">
        <f>103.2*0.1</f>
        <v>10.32</v>
      </c>
      <c r="E12" s="131"/>
      <c r="F12" s="131"/>
      <c r="G12" s="131">
        <f>+D12*E12</f>
        <v>0</v>
      </c>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row>
    <row r="13" spans="1:93" x14ac:dyDescent="0.3">
      <c r="A13" s="322"/>
      <c r="B13" s="139"/>
      <c r="D13" s="131"/>
      <c r="F13" s="131"/>
    </row>
    <row r="14" spans="1:93" x14ac:dyDescent="0.3">
      <c r="A14" s="322"/>
      <c r="B14" s="139"/>
      <c r="D14" s="131"/>
      <c r="F14" s="131"/>
    </row>
    <row r="15" spans="1:93" ht="40.5" customHeight="1" x14ac:dyDescent="0.3">
      <c r="A15" s="146" t="s">
        <v>30</v>
      </c>
      <c r="B15" s="156" t="s">
        <v>1006</v>
      </c>
      <c r="C15" s="150" t="s">
        <v>103</v>
      </c>
      <c r="D15" s="131">
        <v>22</v>
      </c>
      <c r="F15" s="131"/>
      <c r="G15" s="131">
        <f>+D15*E15</f>
        <v>0</v>
      </c>
    </row>
    <row r="16" spans="1:93" x14ac:dyDescent="0.3">
      <c r="A16" s="322"/>
      <c r="B16" s="139"/>
      <c r="D16" s="131"/>
      <c r="F16" s="131"/>
    </row>
    <row r="17" spans="1:7" x14ac:dyDescent="0.3">
      <c r="A17" s="322"/>
      <c r="B17" s="139"/>
      <c r="D17" s="131"/>
      <c r="F17" s="131"/>
    </row>
    <row r="18" spans="1:7" ht="69" x14ac:dyDescent="0.3">
      <c r="A18" s="146" t="s">
        <v>32</v>
      </c>
      <c r="B18" s="156" t="s">
        <v>1007</v>
      </c>
      <c r="D18" s="150"/>
      <c r="E18" s="150"/>
      <c r="F18" s="150"/>
      <c r="G18" s="150"/>
    </row>
    <row r="19" spans="1:7" x14ac:dyDescent="0.3">
      <c r="A19" s="322"/>
      <c r="B19" s="139" t="s">
        <v>129</v>
      </c>
      <c r="C19" s="150" t="s">
        <v>130</v>
      </c>
      <c r="D19" s="131">
        <v>100</v>
      </c>
      <c r="F19" s="131"/>
      <c r="G19" s="131">
        <f>+D19*E19</f>
        <v>0</v>
      </c>
    </row>
    <row r="20" spans="1:7" x14ac:dyDescent="0.3">
      <c r="A20" s="322"/>
      <c r="B20" s="139" t="s">
        <v>131</v>
      </c>
      <c r="C20" s="150" t="s">
        <v>128</v>
      </c>
      <c r="D20" s="131">
        <v>2</v>
      </c>
      <c r="F20" s="131"/>
      <c r="G20" s="131">
        <f>+D20*E20</f>
        <v>0</v>
      </c>
    </row>
    <row r="21" spans="1:7" x14ac:dyDescent="0.3">
      <c r="A21" s="322"/>
      <c r="B21" s="139"/>
      <c r="D21" s="131"/>
      <c r="F21" s="131"/>
    </row>
    <row r="22" spans="1:7" x14ac:dyDescent="0.3">
      <c r="A22" s="322"/>
      <c r="B22" s="139"/>
      <c r="D22" s="131"/>
      <c r="F22" s="131"/>
    </row>
    <row r="23" spans="1:7" x14ac:dyDescent="0.3">
      <c r="B23" s="594" t="s">
        <v>1104</v>
      </c>
    </row>
    <row r="25" spans="1:7" ht="28.5" customHeight="1" x14ac:dyDescent="0.3">
      <c r="A25" s="146" t="s">
        <v>34</v>
      </c>
      <c r="B25" s="156" t="s">
        <v>1101</v>
      </c>
      <c r="C25" s="150" t="s">
        <v>103</v>
      </c>
      <c r="D25" s="131">
        <v>170</v>
      </c>
      <c r="F25" s="131"/>
      <c r="G25" s="131">
        <f>+D25*E25</f>
        <v>0</v>
      </c>
    </row>
    <row r="26" spans="1:7" x14ac:dyDescent="0.3">
      <c r="A26" s="322"/>
      <c r="B26" s="139"/>
      <c r="D26" s="131"/>
      <c r="F26" s="131"/>
    </row>
    <row r="27" spans="1:7" x14ac:dyDescent="0.3">
      <c r="A27" s="322"/>
      <c r="B27" s="139"/>
      <c r="D27" s="131"/>
      <c r="F27" s="131"/>
    </row>
    <row r="28" spans="1:7" ht="41.4" x14ac:dyDescent="0.3">
      <c r="A28" s="146" t="s">
        <v>35</v>
      </c>
      <c r="B28" s="156" t="s">
        <v>1102</v>
      </c>
      <c r="C28" s="150" t="s">
        <v>102</v>
      </c>
      <c r="D28" s="131">
        <v>1</v>
      </c>
      <c r="F28" s="131"/>
      <c r="G28" s="131">
        <f>+D28*E28</f>
        <v>0</v>
      </c>
    </row>
    <row r="29" spans="1:7" x14ac:dyDescent="0.3">
      <c r="A29" s="322"/>
      <c r="B29" s="139"/>
      <c r="D29" s="131"/>
      <c r="F29" s="131"/>
    </row>
    <row r="30" spans="1:7" x14ac:dyDescent="0.3">
      <c r="A30" s="322"/>
      <c r="B30" s="139"/>
      <c r="D30" s="131"/>
      <c r="F30" s="131"/>
    </row>
    <row r="31" spans="1:7" ht="41.4" x14ac:dyDescent="0.3">
      <c r="A31" s="146" t="s">
        <v>91</v>
      </c>
      <c r="B31" s="156" t="s">
        <v>1103</v>
      </c>
      <c r="D31" s="150"/>
      <c r="E31" s="150"/>
      <c r="F31" s="150"/>
      <c r="G31" s="150"/>
    </row>
    <row r="32" spans="1:7" x14ac:dyDescent="0.3">
      <c r="A32" s="322"/>
      <c r="B32" s="139" t="s">
        <v>129</v>
      </c>
      <c r="C32" s="150" t="s">
        <v>130</v>
      </c>
      <c r="D32" s="131">
        <v>45</v>
      </c>
      <c r="F32" s="131"/>
      <c r="G32" s="131">
        <f>+D32*E32</f>
        <v>0</v>
      </c>
    </row>
    <row r="33" spans="1:7" x14ac:dyDescent="0.3">
      <c r="A33" s="322"/>
      <c r="B33" s="139" t="s">
        <v>131</v>
      </c>
      <c r="C33" s="150" t="s">
        <v>128</v>
      </c>
      <c r="D33" s="131">
        <v>3</v>
      </c>
      <c r="F33" s="131"/>
      <c r="G33" s="131">
        <f>+D33*E33</f>
        <v>0</v>
      </c>
    </row>
    <row r="34" spans="1:7" x14ac:dyDescent="0.3">
      <c r="A34" s="322"/>
      <c r="B34" s="139"/>
      <c r="D34" s="131"/>
      <c r="F34" s="131"/>
    </row>
    <row r="35" spans="1:7" x14ac:dyDescent="0.3">
      <c r="A35" s="322"/>
      <c r="B35" s="139"/>
      <c r="D35" s="131"/>
      <c r="F35" s="131"/>
    </row>
    <row r="36" spans="1:7" x14ac:dyDescent="0.3">
      <c r="A36" s="548" t="s">
        <v>851</v>
      </c>
      <c r="B36" s="553" t="s">
        <v>852</v>
      </c>
      <c r="C36" s="549"/>
      <c r="D36" s="550"/>
      <c r="E36" s="551"/>
      <c r="F36" s="552"/>
      <c r="G36" s="551"/>
    </row>
    <row r="38" spans="1:7" ht="156.75" customHeight="1" x14ac:dyDescent="0.3">
      <c r="A38" s="322" t="s">
        <v>29</v>
      </c>
      <c r="B38" s="505" t="s">
        <v>1009</v>
      </c>
      <c r="D38" s="128"/>
      <c r="E38" s="128"/>
      <c r="F38" s="128"/>
      <c r="G38" s="128"/>
    </row>
    <row r="39" spans="1:7" ht="57.75" customHeight="1" x14ac:dyDescent="0.3">
      <c r="A39" s="322"/>
      <c r="B39" s="139" t="s">
        <v>985</v>
      </c>
      <c r="D39" s="128"/>
      <c r="E39" s="128"/>
      <c r="F39" s="128"/>
      <c r="G39" s="128"/>
    </row>
    <row r="40" spans="1:7" s="137" customFormat="1" ht="24" customHeight="1" x14ac:dyDescent="0.3">
      <c r="A40" s="322"/>
      <c r="B40" s="545" t="s">
        <v>1010</v>
      </c>
      <c r="C40" s="150"/>
    </row>
    <row r="41" spans="1:7" s="137" customFormat="1" ht="44.25" customHeight="1" x14ac:dyDescent="0.3">
      <c r="A41" s="322"/>
      <c r="B41" s="139" t="s">
        <v>1200</v>
      </c>
      <c r="C41" s="150"/>
      <c r="D41" s="131"/>
      <c r="E41" s="131"/>
      <c r="F41" s="131"/>
      <c r="G41" s="131"/>
    </row>
    <row r="42" spans="1:7" s="137" customFormat="1" ht="82.5" customHeight="1" x14ac:dyDescent="0.3">
      <c r="A42" s="322"/>
      <c r="B42" s="139" t="s">
        <v>1202</v>
      </c>
      <c r="C42" s="150"/>
      <c r="D42" s="131"/>
      <c r="E42" s="131"/>
      <c r="F42" s="131"/>
      <c r="G42" s="131"/>
    </row>
    <row r="43" spans="1:7" s="137" customFormat="1" ht="111" customHeight="1" x14ac:dyDescent="0.3">
      <c r="A43" s="322"/>
      <c r="B43" s="139" t="s">
        <v>1203</v>
      </c>
      <c r="C43" s="150"/>
      <c r="D43" s="131"/>
      <c r="E43" s="131"/>
      <c r="F43" s="131"/>
      <c r="G43" s="131"/>
    </row>
    <row r="44" spans="1:7" ht="27" customHeight="1" x14ac:dyDescent="0.3">
      <c r="A44" s="322"/>
      <c r="B44" s="139" t="s">
        <v>1205</v>
      </c>
      <c r="D44" s="131"/>
      <c r="F44" s="131"/>
    </row>
    <row r="45" spans="1:7" ht="56.25" customHeight="1" x14ac:dyDescent="0.3">
      <c r="A45" s="322"/>
      <c r="B45" s="139" t="s">
        <v>1206</v>
      </c>
      <c r="D45" s="131"/>
      <c r="F45" s="131"/>
    </row>
    <row r="46" spans="1:7" s="137" customFormat="1" ht="57" customHeight="1" x14ac:dyDescent="0.3">
      <c r="A46" s="322"/>
      <c r="B46" s="139" t="s">
        <v>1207</v>
      </c>
      <c r="C46" s="150"/>
      <c r="D46" s="131"/>
      <c r="E46" s="131"/>
      <c r="F46" s="131"/>
      <c r="G46" s="131"/>
    </row>
    <row r="47" spans="1:7" ht="27.6" x14ac:dyDescent="0.3">
      <c r="A47" s="322"/>
      <c r="B47" s="139" t="s">
        <v>1208</v>
      </c>
      <c r="D47" s="131"/>
      <c r="F47" s="131"/>
    </row>
    <row r="48" spans="1:7" x14ac:dyDescent="0.3">
      <c r="A48" s="322"/>
      <c r="B48" s="139"/>
      <c r="D48" s="131"/>
      <c r="F48" s="131"/>
    </row>
    <row r="49" spans="1:94" x14ac:dyDescent="0.3">
      <c r="A49" s="322" t="s">
        <v>104</v>
      </c>
      <c r="B49" s="139" t="s">
        <v>133</v>
      </c>
      <c r="C49" s="150" t="s">
        <v>128</v>
      </c>
      <c r="D49" s="131">
        <f>26+5.9+4.9</f>
        <v>36.799999999999997</v>
      </c>
      <c r="F49" s="131"/>
      <c r="G49" s="131">
        <f>+D49*E49</f>
        <v>0</v>
      </c>
    </row>
    <row r="50" spans="1:94" x14ac:dyDescent="0.3">
      <c r="A50" s="322"/>
      <c r="B50" s="139"/>
      <c r="D50" s="131"/>
      <c r="F50" s="131"/>
    </row>
    <row r="51" spans="1:94" ht="27.6" x14ac:dyDescent="0.3">
      <c r="A51" s="322" t="s">
        <v>106</v>
      </c>
      <c r="B51" s="139" t="s">
        <v>134</v>
      </c>
      <c r="C51" s="150" t="s">
        <v>128</v>
      </c>
      <c r="D51" s="131">
        <v>2.5</v>
      </c>
      <c r="F51" s="131"/>
      <c r="G51" s="131">
        <f>+D51*E51</f>
        <v>0</v>
      </c>
    </row>
    <row r="52" spans="1:94" x14ac:dyDescent="0.3">
      <c r="A52" s="322"/>
      <c r="B52" s="139"/>
      <c r="D52" s="131"/>
      <c r="F52" s="131"/>
    </row>
    <row r="53" spans="1:94" x14ac:dyDescent="0.3">
      <c r="A53" s="322"/>
      <c r="B53" s="139"/>
      <c r="D53" s="131"/>
      <c r="F53" s="131"/>
    </row>
    <row r="54" spans="1:94" s="137" customFormat="1" ht="41.4" x14ac:dyDescent="0.3">
      <c r="A54" s="322" t="s">
        <v>30</v>
      </c>
      <c r="B54" s="139" t="s">
        <v>1209</v>
      </c>
      <c r="C54" s="150" t="s">
        <v>128</v>
      </c>
      <c r="D54" s="131">
        <v>8.9</v>
      </c>
      <c r="E54" s="131"/>
      <c r="F54" s="131"/>
      <c r="G54" s="131">
        <f>+D54*E54</f>
        <v>0</v>
      </c>
    </row>
    <row r="55" spans="1:94" x14ac:dyDescent="0.3">
      <c r="A55" s="322"/>
      <c r="B55" s="139"/>
      <c r="D55" s="131"/>
      <c r="F55" s="131"/>
    </row>
    <row r="56" spans="1:94" x14ac:dyDescent="0.3">
      <c r="A56" s="322"/>
      <c r="B56" s="139"/>
      <c r="D56" s="131"/>
      <c r="F56" s="131"/>
    </row>
    <row r="57" spans="1:94" ht="27.6" x14ac:dyDescent="0.3">
      <c r="A57" s="322" t="s">
        <v>32</v>
      </c>
      <c r="B57" s="139" t="s">
        <v>1210</v>
      </c>
      <c r="C57" s="150" t="s">
        <v>128</v>
      </c>
      <c r="D57" s="131">
        <f>+D49+D51-D54</f>
        <v>30.4</v>
      </c>
      <c r="F57" s="131"/>
      <c r="G57" s="131">
        <f>+D57*E57</f>
        <v>0</v>
      </c>
    </row>
    <row r="58" spans="1:94" x14ac:dyDescent="0.3">
      <c r="A58" s="322"/>
      <c r="B58" s="139"/>
      <c r="D58" s="131"/>
      <c r="F58" s="131"/>
    </row>
    <row r="59" spans="1:94" s="137" customFormat="1" x14ac:dyDescent="0.3">
      <c r="A59" s="322"/>
      <c r="B59" s="139"/>
      <c r="C59" s="150"/>
      <c r="D59" s="131"/>
      <c r="E59" s="131"/>
      <c r="F59" s="131"/>
      <c r="G59" s="131"/>
    </row>
    <row r="60" spans="1:94" s="137" customFormat="1" ht="69" x14ac:dyDescent="0.3">
      <c r="A60" s="322" t="s">
        <v>34</v>
      </c>
      <c r="B60" s="139" t="s">
        <v>136</v>
      </c>
      <c r="C60" s="150" t="s">
        <v>128</v>
      </c>
      <c r="D60" s="131">
        <v>10.3</v>
      </c>
      <c r="E60" s="131"/>
      <c r="F60" s="131"/>
      <c r="G60" s="131">
        <f>+D60*E60</f>
        <v>0</v>
      </c>
    </row>
    <row r="61" spans="1:94" x14ac:dyDescent="0.3">
      <c r="A61" s="322"/>
      <c r="B61" s="139"/>
      <c r="D61" s="131"/>
      <c r="F61" s="131"/>
    </row>
    <row r="62" spans="1:94" x14ac:dyDescent="0.3">
      <c r="A62" s="322"/>
      <c r="B62" s="139"/>
      <c r="D62" s="131"/>
      <c r="F62" s="131"/>
    </row>
    <row r="63" spans="1:94" s="150" customFormat="1" ht="69" x14ac:dyDescent="0.3">
      <c r="A63" s="322" t="s">
        <v>35</v>
      </c>
      <c r="B63" s="139" t="s">
        <v>1211</v>
      </c>
      <c r="C63" s="150" t="s">
        <v>128</v>
      </c>
      <c r="D63" s="131">
        <f>11.8+4.7+2.3</f>
        <v>18.8</v>
      </c>
      <c r="E63" s="131"/>
      <c r="F63" s="131"/>
      <c r="G63" s="131">
        <f>+D63*E63</f>
        <v>0</v>
      </c>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c r="AH63" s="128"/>
      <c r="AI63" s="128"/>
      <c r="AJ63" s="128"/>
      <c r="AK63" s="128"/>
      <c r="AL63" s="128"/>
      <c r="AM63" s="128"/>
      <c r="AN63" s="128"/>
      <c r="AO63" s="128"/>
      <c r="AP63" s="128"/>
      <c r="AQ63" s="128"/>
      <c r="AR63" s="128"/>
      <c r="AS63" s="128"/>
      <c r="AT63" s="128"/>
      <c r="AU63" s="128"/>
      <c r="AV63" s="128"/>
      <c r="AW63" s="128"/>
      <c r="AX63" s="128"/>
      <c r="AY63" s="128"/>
      <c r="AZ63" s="128"/>
      <c r="BA63" s="128"/>
      <c r="BB63" s="128"/>
      <c r="BC63" s="128"/>
      <c r="BD63" s="128"/>
      <c r="BE63" s="128"/>
      <c r="BF63" s="128"/>
      <c r="BG63" s="128"/>
      <c r="BH63" s="128"/>
      <c r="BI63" s="128"/>
      <c r="BJ63" s="128"/>
      <c r="BK63" s="128"/>
      <c r="BL63" s="128"/>
      <c r="BM63" s="128"/>
      <c r="BN63" s="128"/>
      <c r="BO63" s="128"/>
      <c r="BP63" s="128"/>
      <c r="BQ63" s="128"/>
      <c r="BR63" s="128"/>
      <c r="BS63" s="128"/>
      <c r="BT63" s="128"/>
      <c r="BU63" s="128"/>
      <c r="BV63" s="128"/>
      <c r="BW63" s="128"/>
      <c r="BX63" s="128"/>
      <c r="BY63" s="128"/>
      <c r="BZ63" s="128"/>
      <c r="CA63" s="128"/>
      <c r="CB63" s="128"/>
      <c r="CC63" s="128"/>
      <c r="CD63" s="128"/>
      <c r="CE63" s="128"/>
      <c r="CF63" s="128"/>
      <c r="CG63" s="128"/>
      <c r="CH63" s="128"/>
      <c r="CI63" s="128"/>
      <c r="CJ63" s="128"/>
      <c r="CK63" s="128"/>
      <c r="CL63" s="128"/>
      <c r="CM63" s="128"/>
      <c r="CN63" s="128"/>
      <c r="CO63" s="128"/>
      <c r="CP63" s="128"/>
    </row>
    <row r="64" spans="1:94" ht="12" customHeight="1" x14ac:dyDescent="0.3">
      <c r="A64" s="322"/>
      <c r="B64" s="139"/>
      <c r="D64" s="131"/>
      <c r="F64" s="131"/>
    </row>
    <row r="65" spans="1:94" x14ac:dyDescent="0.3">
      <c r="B65" s="156"/>
      <c r="D65" s="131"/>
      <c r="F65" s="131"/>
    </row>
    <row r="66" spans="1:94" s="150" customFormat="1" ht="27.6" x14ac:dyDescent="0.3">
      <c r="A66" s="146" t="s">
        <v>91</v>
      </c>
      <c r="B66" s="156" t="s">
        <v>137</v>
      </c>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c r="AI66" s="128"/>
      <c r="AJ66" s="128"/>
      <c r="AK66" s="128"/>
      <c r="AL66" s="128"/>
      <c r="AM66" s="128"/>
      <c r="AN66" s="128"/>
      <c r="AO66" s="128"/>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8"/>
      <c r="BO66" s="128"/>
      <c r="BP66" s="128"/>
      <c r="BQ66" s="128"/>
      <c r="BR66" s="128"/>
      <c r="BS66" s="128"/>
      <c r="BT66" s="128"/>
      <c r="BU66" s="128"/>
      <c r="BV66" s="128"/>
      <c r="BW66" s="128"/>
      <c r="BX66" s="128"/>
      <c r="BY66" s="128"/>
      <c r="BZ66" s="128"/>
      <c r="CA66" s="128"/>
      <c r="CB66" s="128"/>
      <c r="CC66" s="128"/>
      <c r="CD66" s="128"/>
      <c r="CE66" s="128"/>
      <c r="CF66" s="128"/>
      <c r="CG66" s="128"/>
      <c r="CH66" s="128"/>
      <c r="CI66" s="128"/>
      <c r="CJ66" s="128"/>
      <c r="CK66" s="128"/>
      <c r="CL66" s="128"/>
      <c r="CM66" s="128"/>
      <c r="CN66" s="128"/>
      <c r="CO66" s="128"/>
      <c r="CP66" s="128"/>
    </row>
    <row r="67" spans="1:94" s="150" customFormat="1" x14ac:dyDescent="0.3">
      <c r="A67" s="146"/>
      <c r="B67" s="156"/>
      <c r="D67" s="131"/>
      <c r="E67" s="131"/>
      <c r="F67" s="131"/>
      <c r="G67" s="131"/>
      <c r="H67" s="128"/>
      <c r="I67" s="128"/>
      <c r="J67" s="128"/>
      <c r="K67" s="128"/>
      <c r="L67" s="128"/>
      <c r="M67" s="128"/>
      <c r="N67" s="128"/>
      <c r="O67" s="128"/>
      <c r="P67" s="128"/>
      <c r="Q67" s="128"/>
      <c r="R67" s="128"/>
      <c r="S67" s="128"/>
      <c r="T67" s="128"/>
      <c r="U67" s="128"/>
      <c r="V67" s="128"/>
      <c r="W67" s="128"/>
      <c r="X67" s="128"/>
      <c r="Y67" s="128"/>
      <c r="Z67" s="128"/>
      <c r="AA67" s="128"/>
      <c r="AB67" s="128"/>
      <c r="AC67" s="128"/>
      <c r="AD67" s="128"/>
      <c r="AE67" s="128"/>
      <c r="AF67" s="128"/>
      <c r="AG67" s="128"/>
      <c r="AH67" s="128"/>
      <c r="AI67" s="128"/>
      <c r="AJ67" s="128"/>
      <c r="AK67" s="128"/>
      <c r="AL67" s="128"/>
      <c r="AM67" s="128"/>
      <c r="AN67" s="128"/>
      <c r="AO67" s="128"/>
      <c r="AP67" s="128"/>
      <c r="AQ67" s="128"/>
      <c r="AR67" s="128"/>
      <c r="AS67" s="128"/>
      <c r="AT67" s="128"/>
      <c r="AU67" s="128"/>
      <c r="AV67" s="128"/>
      <c r="AW67" s="128"/>
      <c r="AX67" s="128"/>
      <c r="AY67" s="128"/>
      <c r="AZ67" s="128"/>
      <c r="BA67" s="128"/>
      <c r="BB67" s="128"/>
      <c r="BC67" s="128"/>
      <c r="BD67" s="128"/>
      <c r="BE67" s="128"/>
      <c r="BF67" s="128"/>
      <c r="BG67" s="128"/>
      <c r="BH67" s="128"/>
      <c r="BI67" s="128"/>
      <c r="BJ67" s="128"/>
      <c r="BK67" s="128"/>
      <c r="BL67" s="128"/>
      <c r="BM67" s="128"/>
      <c r="BN67" s="128"/>
      <c r="BO67" s="128"/>
      <c r="BP67" s="128"/>
      <c r="BQ67" s="128"/>
      <c r="BR67" s="128"/>
      <c r="BS67" s="128"/>
      <c r="BT67" s="128"/>
      <c r="BU67" s="128"/>
      <c r="BV67" s="128"/>
      <c r="BW67" s="128"/>
      <c r="BX67" s="128"/>
      <c r="BY67" s="128"/>
      <c r="BZ67" s="128"/>
      <c r="CA67" s="128"/>
      <c r="CB67" s="128"/>
      <c r="CC67" s="128"/>
      <c r="CD67" s="128"/>
      <c r="CE67" s="128"/>
      <c r="CF67" s="128"/>
      <c r="CG67" s="128"/>
      <c r="CH67" s="128"/>
      <c r="CI67" s="128"/>
      <c r="CJ67" s="128"/>
      <c r="CK67" s="128"/>
      <c r="CL67" s="128"/>
      <c r="CM67" s="128"/>
      <c r="CN67" s="128"/>
      <c r="CO67" s="128"/>
      <c r="CP67" s="128"/>
    </row>
    <row r="68" spans="1:94" x14ac:dyDescent="0.3">
      <c r="A68" s="146" t="s">
        <v>104</v>
      </c>
      <c r="B68" s="156" t="s">
        <v>138</v>
      </c>
      <c r="C68" s="150" t="s">
        <v>103</v>
      </c>
      <c r="D68" s="131">
        <v>3</v>
      </c>
      <c r="F68" s="131"/>
      <c r="G68" s="131">
        <f>+D68*E68</f>
        <v>0</v>
      </c>
    </row>
    <row r="69" spans="1:94" x14ac:dyDescent="0.3">
      <c r="B69" s="156"/>
      <c r="D69" s="131"/>
      <c r="F69" s="131"/>
    </row>
    <row r="70" spans="1:94" ht="27.6" x14ac:dyDescent="0.3">
      <c r="A70" s="146" t="s">
        <v>106</v>
      </c>
      <c r="B70" s="156" t="s">
        <v>1212</v>
      </c>
      <c r="C70" s="150" t="s">
        <v>128</v>
      </c>
      <c r="D70" s="131">
        <v>1.2</v>
      </c>
      <c r="F70" s="131"/>
      <c r="G70" s="131">
        <f>+D70*E70</f>
        <v>0</v>
      </c>
    </row>
    <row r="71" spans="1:94" x14ac:dyDescent="0.3">
      <c r="B71" s="156"/>
      <c r="D71" s="131"/>
      <c r="F71" s="131"/>
    </row>
    <row r="72" spans="1:94" x14ac:dyDescent="0.3">
      <c r="B72" s="156"/>
      <c r="D72" s="131"/>
      <c r="F72" s="131"/>
    </row>
    <row r="73" spans="1:94" x14ac:dyDescent="0.3">
      <c r="A73" s="204"/>
      <c r="B73" s="554" t="s">
        <v>1110</v>
      </c>
      <c r="C73" s="365"/>
      <c r="D73" s="153"/>
      <c r="E73" s="153"/>
      <c r="F73" s="153"/>
      <c r="G73" s="153"/>
    </row>
    <row r="74" spans="1:94" x14ac:dyDescent="0.3">
      <c r="B74" s="156"/>
      <c r="D74" s="131"/>
      <c r="F74" s="131"/>
    </row>
    <row r="75" spans="1:94" ht="89.25" customHeight="1" x14ac:dyDescent="0.3">
      <c r="A75" s="322" t="s">
        <v>91</v>
      </c>
      <c r="B75" s="139" t="s">
        <v>1105</v>
      </c>
      <c r="D75" s="131"/>
      <c r="F75" s="131"/>
    </row>
    <row r="76" spans="1:94" ht="55.2" x14ac:dyDescent="0.3">
      <c r="A76" s="322"/>
      <c r="B76" s="139" t="s">
        <v>1106</v>
      </c>
      <c r="D76" s="131"/>
      <c r="F76" s="131"/>
    </row>
    <row r="77" spans="1:94" x14ac:dyDescent="0.3">
      <c r="A77" s="322"/>
      <c r="B77" s="545" t="s">
        <v>1107</v>
      </c>
      <c r="D77" s="131"/>
      <c r="F77" s="131"/>
    </row>
    <row r="78" spans="1:94" ht="41.4" x14ac:dyDescent="0.3">
      <c r="A78" s="322"/>
      <c r="B78" s="139" t="s">
        <v>132</v>
      </c>
      <c r="D78" s="131"/>
      <c r="F78" s="131"/>
    </row>
    <row r="79" spans="1:94" ht="69" x14ac:dyDescent="0.3">
      <c r="A79" s="322"/>
      <c r="B79" s="139" t="s">
        <v>1201</v>
      </c>
      <c r="D79" s="131"/>
      <c r="F79" s="131"/>
    </row>
    <row r="80" spans="1:94" ht="27.6" x14ac:dyDescent="0.3">
      <c r="A80" s="322"/>
      <c r="B80" s="139" t="s">
        <v>1204</v>
      </c>
      <c r="D80" s="131"/>
      <c r="F80" s="131"/>
    </row>
    <row r="81" spans="1:7" ht="27.6" x14ac:dyDescent="0.3">
      <c r="A81" s="322"/>
      <c r="B81" s="139" t="s">
        <v>1208</v>
      </c>
      <c r="D81" s="131"/>
      <c r="F81" s="131"/>
    </row>
    <row r="82" spans="1:7" x14ac:dyDescent="0.3">
      <c r="A82" s="322"/>
      <c r="B82" s="139"/>
      <c r="D82" s="131"/>
      <c r="F82" s="131"/>
    </row>
    <row r="83" spans="1:7" x14ac:dyDescent="0.3">
      <c r="A83" s="322" t="s">
        <v>104</v>
      </c>
      <c r="B83" s="139" t="s">
        <v>1108</v>
      </c>
      <c r="C83" s="150" t="s">
        <v>128</v>
      </c>
      <c r="D83" s="131">
        <f>7.4+30.9+3</f>
        <v>41.3</v>
      </c>
      <c r="F83" s="131"/>
      <c r="G83" s="131">
        <f>+D83*E83</f>
        <v>0</v>
      </c>
    </row>
    <row r="84" spans="1:7" x14ac:dyDescent="0.3">
      <c r="A84" s="322"/>
      <c r="B84" s="139"/>
      <c r="D84" s="131"/>
      <c r="F84" s="131"/>
    </row>
    <row r="85" spans="1:7" x14ac:dyDescent="0.3">
      <c r="A85" s="322" t="s">
        <v>106</v>
      </c>
      <c r="B85" s="139" t="s">
        <v>1109</v>
      </c>
      <c r="C85" s="150" t="s">
        <v>128</v>
      </c>
      <c r="D85" s="131">
        <f>174.8+7.2</f>
        <v>182</v>
      </c>
      <c r="F85" s="131"/>
      <c r="G85" s="131">
        <f>+D85*E85</f>
        <v>0</v>
      </c>
    </row>
    <row r="86" spans="1:7" x14ac:dyDescent="0.3">
      <c r="A86" s="322"/>
      <c r="B86" s="139"/>
      <c r="D86" s="131"/>
      <c r="F86" s="131"/>
    </row>
    <row r="87" spans="1:7" ht="27.6" x14ac:dyDescent="0.3">
      <c r="A87" s="322" t="s">
        <v>107</v>
      </c>
      <c r="B87" s="139" t="s">
        <v>134</v>
      </c>
      <c r="C87" s="150" t="s">
        <v>128</v>
      </c>
      <c r="D87" s="131">
        <v>14</v>
      </c>
      <c r="F87" s="131"/>
      <c r="G87" s="131">
        <f>+D87*E87</f>
        <v>0</v>
      </c>
    </row>
    <row r="88" spans="1:7" x14ac:dyDescent="0.3">
      <c r="A88" s="322"/>
      <c r="B88" s="139"/>
      <c r="D88" s="131"/>
      <c r="F88" s="131"/>
    </row>
    <row r="89" spans="1:7" x14ac:dyDescent="0.3">
      <c r="A89" s="322"/>
      <c r="B89" s="139"/>
      <c r="D89" s="131"/>
      <c r="F89" s="131"/>
    </row>
    <row r="90" spans="1:7" ht="27.6" x14ac:dyDescent="0.3">
      <c r="A90" s="322" t="s">
        <v>92</v>
      </c>
      <c r="B90" s="139" t="s">
        <v>135</v>
      </c>
      <c r="C90" s="150" t="s">
        <v>128</v>
      </c>
      <c r="D90" s="131">
        <f>SUM(D83:D89)</f>
        <v>237.3</v>
      </c>
      <c r="F90" s="131"/>
      <c r="G90" s="131">
        <f>+D90*E90</f>
        <v>0</v>
      </c>
    </row>
    <row r="91" spans="1:7" x14ac:dyDescent="0.3">
      <c r="A91" s="322"/>
      <c r="B91" s="139"/>
      <c r="D91" s="131"/>
      <c r="F91" s="131"/>
    </row>
    <row r="92" spans="1:7" x14ac:dyDescent="0.3">
      <c r="A92" s="322"/>
      <c r="B92" s="139"/>
      <c r="D92" s="131"/>
      <c r="F92" s="131"/>
    </row>
    <row r="93" spans="1:7" ht="69" x14ac:dyDescent="0.3">
      <c r="A93" s="322" t="s">
        <v>95</v>
      </c>
      <c r="B93" s="139" t="s">
        <v>136</v>
      </c>
      <c r="C93" s="150" t="s">
        <v>128</v>
      </c>
      <c r="D93" s="131">
        <v>2.4</v>
      </c>
      <c r="F93" s="131"/>
      <c r="G93" s="131">
        <f>+D93*E93</f>
        <v>0</v>
      </c>
    </row>
    <row r="94" spans="1:7" x14ac:dyDescent="0.3">
      <c r="A94" s="322"/>
      <c r="B94" s="139"/>
      <c r="D94" s="131"/>
      <c r="F94" s="131"/>
    </row>
    <row r="95" spans="1:7" x14ac:dyDescent="0.3">
      <c r="B95" s="156"/>
      <c r="D95" s="131"/>
      <c r="F95" s="131"/>
    </row>
    <row r="96" spans="1:7" ht="27.6" x14ac:dyDescent="0.3">
      <c r="A96" s="146" t="s">
        <v>97</v>
      </c>
      <c r="B96" s="156" t="s">
        <v>137</v>
      </c>
      <c r="D96" s="150"/>
      <c r="E96" s="150"/>
      <c r="F96" s="150"/>
      <c r="G96" s="150"/>
    </row>
    <row r="97" spans="1:7" x14ac:dyDescent="0.3">
      <c r="B97" s="156"/>
      <c r="D97" s="131"/>
      <c r="F97" s="131"/>
    </row>
    <row r="98" spans="1:7" x14ac:dyDescent="0.3">
      <c r="A98" s="146" t="s">
        <v>104</v>
      </c>
      <c r="B98" s="156" t="s">
        <v>138</v>
      </c>
      <c r="C98" s="150" t="s">
        <v>103</v>
      </c>
      <c r="D98" s="131">
        <v>6</v>
      </c>
      <c r="F98" s="131"/>
      <c r="G98" s="131">
        <f>+D98*E98</f>
        <v>0</v>
      </c>
    </row>
    <row r="99" spans="1:7" x14ac:dyDescent="0.3">
      <c r="B99" s="156"/>
      <c r="D99" s="131"/>
      <c r="F99" s="131"/>
    </row>
    <row r="100" spans="1:7" ht="27.6" x14ac:dyDescent="0.3">
      <c r="A100" s="146" t="s">
        <v>106</v>
      </c>
      <c r="B100" s="156" t="s">
        <v>139</v>
      </c>
      <c r="C100" s="150" t="s">
        <v>128</v>
      </c>
      <c r="D100" s="131">
        <v>1.5</v>
      </c>
      <c r="F100" s="131"/>
      <c r="G100" s="131">
        <f>+D100*E100</f>
        <v>0</v>
      </c>
    </row>
    <row r="101" spans="1:7" x14ac:dyDescent="0.3">
      <c r="B101" s="156"/>
      <c r="D101" s="131"/>
      <c r="F101" s="131"/>
    </row>
    <row r="103" spans="1:7" x14ac:dyDescent="0.3">
      <c r="A103" s="548" t="s">
        <v>853</v>
      </c>
      <c r="B103" s="553" t="s">
        <v>854</v>
      </c>
      <c r="C103" s="549"/>
      <c r="D103" s="550"/>
      <c r="E103" s="551"/>
      <c r="F103" s="552"/>
      <c r="G103" s="551"/>
    </row>
    <row r="105" spans="1:7" ht="66.75" customHeight="1" x14ac:dyDescent="0.3">
      <c r="A105" s="146" t="s">
        <v>29</v>
      </c>
      <c r="B105" s="139" t="s">
        <v>1008</v>
      </c>
      <c r="C105" s="150" t="s">
        <v>103</v>
      </c>
      <c r="D105" s="131">
        <v>20</v>
      </c>
      <c r="F105" s="131"/>
      <c r="G105" s="131">
        <f>D105*E105</f>
        <v>0</v>
      </c>
    </row>
    <row r="106" spans="1:7" x14ac:dyDescent="0.3">
      <c r="B106" s="139"/>
      <c r="D106" s="131"/>
      <c r="F106" s="131"/>
    </row>
    <row r="107" spans="1:7" x14ac:dyDescent="0.3">
      <c r="B107" s="139"/>
      <c r="D107" s="131"/>
      <c r="F107" s="131"/>
    </row>
    <row r="108" spans="1:7" ht="41.4" x14ac:dyDescent="0.3">
      <c r="A108" s="146" t="s">
        <v>30</v>
      </c>
      <c r="B108" s="139" t="s">
        <v>1229</v>
      </c>
      <c r="C108" s="150" t="s">
        <v>128</v>
      </c>
      <c r="D108" s="131">
        <v>12.5</v>
      </c>
      <c r="F108" s="131"/>
      <c r="G108" s="131">
        <f>D108*E108</f>
        <v>0</v>
      </c>
    </row>
    <row r="109" spans="1:7" x14ac:dyDescent="0.3">
      <c r="B109" s="139"/>
      <c r="D109" s="131"/>
      <c r="F109" s="131"/>
    </row>
    <row r="110" spans="1:7" s="137" customFormat="1" x14ac:dyDescent="0.3">
      <c r="A110" s="146"/>
      <c r="B110" s="139"/>
      <c r="C110" s="150"/>
      <c r="D110" s="131"/>
      <c r="E110" s="131"/>
      <c r="F110" s="131"/>
      <c r="G110" s="131"/>
    </row>
    <row r="111" spans="1:7" s="137" customFormat="1" ht="27.6" x14ac:dyDescent="0.3">
      <c r="A111" s="146" t="s">
        <v>32</v>
      </c>
      <c r="B111" s="139" t="s">
        <v>1213</v>
      </c>
      <c r="C111" s="150"/>
      <c r="D111" s="150"/>
      <c r="E111" s="150"/>
      <c r="F111" s="150"/>
      <c r="G111" s="150"/>
    </row>
    <row r="112" spans="1:7" x14ac:dyDescent="0.3">
      <c r="B112" s="139" t="s">
        <v>140</v>
      </c>
      <c r="C112" s="150" t="s">
        <v>128</v>
      </c>
      <c r="D112" s="131">
        <v>2.1</v>
      </c>
      <c r="F112" s="131"/>
      <c r="G112" s="131">
        <f t="shared" ref="G112:G118" si="0">D112*E112</f>
        <v>0</v>
      </c>
    </row>
    <row r="113" spans="1:94" s="137" customFormat="1" x14ac:dyDescent="0.3">
      <c r="A113" s="146"/>
      <c r="B113" s="139" t="s">
        <v>141</v>
      </c>
      <c r="C113" s="150" t="s">
        <v>128</v>
      </c>
      <c r="D113" s="131">
        <f>2.5+7.8</f>
        <v>10.3</v>
      </c>
      <c r="E113" s="131"/>
      <c r="F113" s="131"/>
      <c r="G113" s="131">
        <f t="shared" si="0"/>
        <v>0</v>
      </c>
    </row>
    <row r="114" spans="1:94" ht="27.6" x14ac:dyDescent="0.3">
      <c r="B114" s="139" t="s">
        <v>1234</v>
      </c>
      <c r="C114" s="150" t="s">
        <v>128</v>
      </c>
      <c r="D114" s="131">
        <v>10</v>
      </c>
      <c r="F114" s="131"/>
      <c r="G114" s="131">
        <f t="shared" si="0"/>
        <v>0</v>
      </c>
    </row>
    <row r="115" spans="1:94" s="150" customFormat="1" x14ac:dyDescent="0.3">
      <c r="A115" s="146"/>
      <c r="B115" s="139" t="s">
        <v>1232</v>
      </c>
      <c r="C115" s="150" t="s">
        <v>128</v>
      </c>
      <c r="D115" s="131">
        <v>11.9</v>
      </c>
      <c r="E115" s="131"/>
      <c r="F115" s="131"/>
      <c r="G115" s="131">
        <f t="shared" si="0"/>
        <v>0</v>
      </c>
      <c r="H115" s="128"/>
      <c r="I115" s="128"/>
      <c r="J115" s="128"/>
      <c r="K115" s="128"/>
      <c r="L115" s="128"/>
      <c r="M115" s="128"/>
      <c r="N115" s="128"/>
      <c r="O115" s="128"/>
      <c r="P115" s="128"/>
      <c r="Q115" s="128"/>
      <c r="R115" s="128"/>
      <c r="S115" s="128"/>
      <c r="T115" s="128"/>
      <c r="U115" s="128"/>
      <c r="V115" s="128"/>
      <c r="W115" s="128"/>
      <c r="X115" s="128"/>
      <c r="Y115" s="128"/>
      <c r="Z115" s="128"/>
      <c r="AA115" s="128"/>
      <c r="AB115" s="128"/>
      <c r="AC115" s="128"/>
      <c r="AD115" s="128"/>
      <c r="AE115" s="128"/>
      <c r="AF115" s="128"/>
      <c r="AG115" s="128"/>
      <c r="AH115" s="128"/>
      <c r="AI115" s="128"/>
      <c r="AJ115" s="128"/>
      <c r="AK115" s="128"/>
      <c r="AL115" s="128"/>
      <c r="AM115" s="128"/>
      <c r="AN115" s="128"/>
      <c r="AO115" s="128"/>
      <c r="AP115" s="128"/>
      <c r="AQ115" s="128"/>
      <c r="AR115" s="128"/>
      <c r="AS115" s="128"/>
      <c r="AT115" s="128"/>
      <c r="AU115" s="128"/>
      <c r="AV115" s="128"/>
      <c r="AW115" s="128"/>
      <c r="AX115" s="128"/>
      <c r="AY115" s="128"/>
      <c r="AZ115" s="128"/>
      <c r="BA115" s="128"/>
      <c r="BB115" s="128"/>
      <c r="BC115" s="128"/>
      <c r="BD115" s="128"/>
      <c r="BE115" s="128"/>
      <c r="BF115" s="128"/>
      <c r="BG115" s="128"/>
      <c r="BH115" s="128"/>
      <c r="BI115" s="128"/>
      <c r="BJ115" s="128"/>
      <c r="BK115" s="128"/>
      <c r="BL115" s="128"/>
      <c r="BM115" s="128"/>
      <c r="BN115" s="128"/>
      <c r="BO115" s="128"/>
      <c r="BP115" s="128"/>
      <c r="BQ115" s="128"/>
      <c r="BR115" s="128"/>
      <c r="BS115" s="128"/>
      <c r="BT115" s="128"/>
      <c r="BU115" s="128"/>
      <c r="BV115" s="128"/>
      <c r="BW115" s="128"/>
      <c r="BX115" s="128"/>
      <c r="BY115" s="128"/>
      <c r="BZ115" s="128"/>
      <c r="CA115" s="128"/>
      <c r="CB115" s="128"/>
      <c r="CC115" s="128"/>
      <c r="CD115" s="128"/>
      <c r="CE115" s="128"/>
      <c r="CF115" s="128"/>
      <c r="CG115" s="128"/>
      <c r="CH115" s="128"/>
      <c r="CI115" s="128"/>
      <c r="CJ115" s="128"/>
      <c r="CK115" s="128"/>
      <c r="CL115" s="128"/>
      <c r="CM115" s="128"/>
      <c r="CN115" s="128"/>
      <c r="CO115" s="128"/>
      <c r="CP115" s="128"/>
    </row>
    <row r="116" spans="1:94" x14ac:dyDescent="0.3">
      <c r="B116" s="139" t="s">
        <v>1233</v>
      </c>
      <c r="C116" s="150" t="s">
        <v>128</v>
      </c>
      <c r="D116" s="131">
        <v>1.5</v>
      </c>
      <c r="F116" s="131"/>
      <c r="G116" s="131">
        <f t="shared" si="0"/>
        <v>0</v>
      </c>
    </row>
    <row r="117" spans="1:94" s="154" customFormat="1" ht="27.6" x14ac:dyDescent="0.3">
      <c r="A117" s="146"/>
      <c r="B117" s="139" t="s">
        <v>1230</v>
      </c>
      <c r="C117" s="150" t="s">
        <v>128</v>
      </c>
      <c r="D117" s="131">
        <f>12.6+0.3</f>
        <v>12.9</v>
      </c>
      <c r="E117" s="131"/>
      <c r="F117" s="131"/>
      <c r="G117" s="131">
        <f t="shared" si="0"/>
        <v>0</v>
      </c>
    </row>
    <row r="118" spans="1:94" x14ac:dyDescent="0.3">
      <c r="B118" s="139" t="s">
        <v>1231</v>
      </c>
      <c r="C118" s="150" t="s">
        <v>128</v>
      </c>
      <c r="D118" s="131">
        <v>1.8</v>
      </c>
      <c r="F118" s="131"/>
      <c r="G118" s="131">
        <f t="shared" si="0"/>
        <v>0</v>
      </c>
    </row>
    <row r="119" spans="1:94" x14ac:dyDescent="0.3">
      <c r="B119" s="139"/>
      <c r="D119" s="131"/>
      <c r="F119" s="131"/>
    </row>
    <row r="120" spans="1:94" x14ac:dyDescent="0.3">
      <c r="B120" s="139"/>
      <c r="D120" s="131"/>
      <c r="F120" s="131"/>
    </row>
    <row r="121" spans="1:94" ht="41.4" x14ac:dyDescent="0.3">
      <c r="A121" s="146" t="s">
        <v>34</v>
      </c>
      <c r="B121" s="139" t="s">
        <v>1235</v>
      </c>
      <c r="C121" s="150" t="s">
        <v>142</v>
      </c>
      <c r="D121" s="131">
        <f>SUM(D112:D120)*130</f>
        <v>6564.9999999999991</v>
      </c>
      <c r="F121" s="131"/>
      <c r="G121" s="131">
        <f>D121*E121</f>
        <v>0</v>
      </c>
    </row>
    <row r="122" spans="1:94" x14ac:dyDescent="0.3">
      <c r="B122" s="139"/>
      <c r="C122" s="362"/>
      <c r="D122" s="131"/>
      <c r="F122" s="131"/>
    </row>
    <row r="123" spans="1:94" x14ac:dyDescent="0.3">
      <c r="B123" s="139"/>
      <c r="C123" s="362"/>
      <c r="D123" s="131"/>
      <c r="F123" s="131"/>
    </row>
    <row r="124" spans="1:94" ht="41.4" x14ac:dyDescent="0.3">
      <c r="A124" s="146" t="s">
        <v>35</v>
      </c>
      <c r="B124" s="139" t="s">
        <v>1216</v>
      </c>
      <c r="C124" s="150" t="s">
        <v>105</v>
      </c>
      <c r="D124" s="131">
        <v>1</v>
      </c>
      <c r="F124" s="131"/>
      <c r="G124" s="131">
        <f>D124*E124</f>
        <v>0</v>
      </c>
    </row>
    <row r="125" spans="1:94" x14ac:dyDescent="0.3">
      <c r="B125" s="139"/>
      <c r="D125" s="131"/>
      <c r="F125" s="131"/>
    </row>
    <row r="126" spans="1:94" x14ac:dyDescent="0.3">
      <c r="B126" s="139"/>
      <c r="D126" s="131"/>
      <c r="F126" s="131"/>
    </row>
    <row r="127" spans="1:94" s="211" customFormat="1" x14ac:dyDescent="0.25">
      <c r="A127" s="524"/>
      <c r="B127" s="594" t="s">
        <v>1114</v>
      </c>
      <c r="C127" s="524"/>
      <c r="D127" s="534"/>
      <c r="E127" s="535"/>
      <c r="F127" s="536"/>
      <c r="G127" s="535"/>
    </row>
    <row r="128" spans="1:94" x14ac:dyDescent="0.3">
      <c r="A128" s="150"/>
    </row>
    <row r="129" spans="1:7" ht="69" x14ac:dyDescent="0.3">
      <c r="A129" s="146" t="s">
        <v>91</v>
      </c>
      <c r="B129" s="139" t="s">
        <v>1227</v>
      </c>
      <c r="C129" s="150" t="s">
        <v>103</v>
      </c>
      <c r="D129" s="131">
        <v>25</v>
      </c>
      <c r="F129" s="131"/>
      <c r="G129" s="131">
        <f>D129*E129</f>
        <v>0</v>
      </c>
    </row>
    <row r="130" spans="1:7" x14ac:dyDescent="0.3">
      <c r="B130" s="139"/>
      <c r="D130" s="131"/>
      <c r="F130" s="131"/>
    </row>
    <row r="131" spans="1:7" x14ac:dyDescent="0.3">
      <c r="B131" s="139"/>
      <c r="D131" s="131"/>
      <c r="F131" s="131"/>
    </row>
    <row r="132" spans="1:7" ht="41.4" x14ac:dyDescent="0.3">
      <c r="A132" s="146" t="s">
        <v>92</v>
      </c>
      <c r="B132" s="139" t="s">
        <v>1217</v>
      </c>
      <c r="C132" s="150" t="s">
        <v>128</v>
      </c>
      <c r="D132" s="131">
        <v>23</v>
      </c>
      <c r="F132" s="131"/>
      <c r="G132" s="131">
        <f>D132*E132</f>
        <v>0</v>
      </c>
    </row>
    <row r="133" spans="1:7" x14ac:dyDescent="0.3">
      <c r="B133" s="139"/>
      <c r="D133" s="131"/>
      <c r="F133" s="131"/>
    </row>
    <row r="134" spans="1:7" x14ac:dyDescent="0.3">
      <c r="B134" s="139"/>
      <c r="D134" s="131"/>
      <c r="F134" s="131"/>
    </row>
    <row r="135" spans="1:7" ht="27.6" x14ac:dyDescent="0.3">
      <c r="A135" s="146" t="s">
        <v>95</v>
      </c>
      <c r="B135" s="139" t="s">
        <v>1218</v>
      </c>
      <c r="D135" s="150"/>
      <c r="E135" s="150"/>
      <c r="F135" s="150"/>
      <c r="G135" s="150"/>
    </row>
    <row r="136" spans="1:7" x14ac:dyDescent="0.3">
      <c r="B136" s="527"/>
      <c r="D136" s="131"/>
      <c r="F136" s="131"/>
    </row>
    <row r="137" spans="1:7" ht="27.6" x14ac:dyDescent="0.3">
      <c r="B137" s="139" t="s">
        <v>1111</v>
      </c>
      <c r="C137" s="150" t="s">
        <v>128</v>
      </c>
      <c r="D137" s="131">
        <v>0.75</v>
      </c>
      <c r="F137" s="131"/>
      <c r="G137" s="131">
        <f t="shared" ref="G137:G150" si="1">D137*E137</f>
        <v>0</v>
      </c>
    </row>
    <row r="138" spans="1:7" ht="27.6" x14ac:dyDescent="0.3">
      <c r="B138" s="139" t="s">
        <v>1112</v>
      </c>
      <c r="C138" s="150" t="s">
        <v>128</v>
      </c>
      <c r="D138" s="131">
        <f>0.38*9</f>
        <v>3.42</v>
      </c>
      <c r="F138" s="131"/>
      <c r="G138" s="131">
        <f t="shared" si="1"/>
        <v>0</v>
      </c>
    </row>
    <row r="139" spans="1:7" x14ac:dyDescent="0.3">
      <c r="B139" s="139" t="s">
        <v>1219</v>
      </c>
      <c r="C139" s="150" t="s">
        <v>128</v>
      </c>
      <c r="D139" s="131">
        <v>12</v>
      </c>
      <c r="F139" s="131"/>
      <c r="G139" s="131">
        <f t="shared" si="1"/>
        <v>0</v>
      </c>
    </row>
    <row r="140" spans="1:7" x14ac:dyDescent="0.3">
      <c r="B140" s="139" t="s">
        <v>1220</v>
      </c>
      <c r="C140" s="150" t="s">
        <v>128</v>
      </c>
      <c r="D140" s="131">
        <v>5</v>
      </c>
      <c r="F140" s="131"/>
      <c r="G140" s="131">
        <f t="shared" si="1"/>
        <v>0</v>
      </c>
    </row>
    <row r="141" spans="1:7" x14ac:dyDescent="0.3">
      <c r="B141" s="139" t="s">
        <v>1220</v>
      </c>
      <c r="C141" s="150" t="s">
        <v>128</v>
      </c>
      <c r="D141" s="131">
        <v>5</v>
      </c>
      <c r="F141" s="131"/>
      <c r="G141" s="131">
        <f t="shared" si="1"/>
        <v>0</v>
      </c>
    </row>
    <row r="142" spans="1:7" x14ac:dyDescent="0.3">
      <c r="B142" s="139" t="s">
        <v>1221</v>
      </c>
      <c r="C142" s="150" t="s">
        <v>128</v>
      </c>
      <c r="D142" s="131">
        <f>1.1+1.4</f>
        <v>2.5</v>
      </c>
      <c r="F142" s="131"/>
      <c r="G142" s="131">
        <f t="shared" si="1"/>
        <v>0</v>
      </c>
    </row>
    <row r="143" spans="1:7" ht="27.6" x14ac:dyDescent="0.3">
      <c r="B143" s="139" t="s">
        <v>1222</v>
      </c>
      <c r="C143" s="150" t="s">
        <v>128</v>
      </c>
      <c r="D143" s="131">
        <v>28.4</v>
      </c>
      <c r="F143" s="131"/>
      <c r="G143" s="131">
        <f t="shared" si="1"/>
        <v>0</v>
      </c>
    </row>
    <row r="144" spans="1:7" x14ac:dyDescent="0.3">
      <c r="B144" s="139" t="s">
        <v>1113</v>
      </c>
      <c r="C144" s="150" t="s">
        <v>128</v>
      </c>
      <c r="D144" s="131">
        <f>4.8+1</f>
        <v>5.8</v>
      </c>
      <c r="F144" s="131"/>
      <c r="G144" s="131">
        <f t="shared" si="1"/>
        <v>0</v>
      </c>
    </row>
    <row r="145" spans="1:7" x14ac:dyDescent="0.3">
      <c r="B145" s="139" t="s">
        <v>1214</v>
      </c>
      <c r="C145" s="150" t="s">
        <v>128</v>
      </c>
      <c r="D145" s="131">
        <f>2.5+4.1+2.3+0.6+1.6+1.5</f>
        <v>12.599999999999998</v>
      </c>
      <c r="F145" s="131"/>
      <c r="G145" s="131">
        <f t="shared" si="1"/>
        <v>0</v>
      </c>
    </row>
    <row r="146" spans="1:7" x14ac:dyDescent="0.3">
      <c r="B146" s="139" t="s">
        <v>1215</v>
      </c>
      <c r="C146" s="150" t="s">
        <v>128</v>
      </c>
      <c r="D146" s="131">
        <v>2.2999999999999998</v>
      </c>
      <c r="F146" s="131"/>
      <c r="G146" s="131">
        <f t="shared" si="1"/>
        <v>0</v>
      </c>
    </row>
    <row r="147" spans="1:7" x14ac:dyDescent="0.3">
      <c r="B147" s="139" t="s">
        <v>1223</v>
      </c>
      <c r="C147" s="150" t="s">
        <v>128</v>
      </c>
      <c r="D147" s="131">
        <f>0.65+0.25+0.48</f>
        <v>1.38</v>
      </c>
      <c r="F147" s="131"/>
      <c r="G147" s="131">
        <f t="shared" si="1"/>
        <v>0</v>
      </c>
    </row>
    <row r="148" spans="1:7" x14ac:dyDescent="0.3">
      <c r="B148" s="139" t="s">
        <v>1224</v>
      </c>
      <c r="C148" s="150" t="s">
        <v>128</v>
      </c>
      <c r="D148" s="131">
        <f>4+3.2</f>
        <v>7.2</v>
      </c>
      <c r="F148" s="131"/>
      <c r="G148" s="131">
        <f t="shared" si="1"/>
        <v>0</v>
      </c>
    </row>
    <row r="149" spans="1:7" x14ac:dyDescent="0.3">
      <c r="B149" s="139" t="s">
        <v>1225</v>
      </c>
      <c r="C149" s="150" t="s">
        <v>128</v>
      </c>
      <c r="D149" s="131">
        <f>0.5+0.85</f>
        <v>1.35</v>
      </c>
      <c r="F149" s="131"/>
      <c r="G149" s="131">
        <f t="shared" si="1"/>
        <v>0</v>
      </c>
    </row>
    <row r="150" spans="1:7" ht="27.6" x14ac:dyDescent="0.3">
      <c r="B150" s="139" t="s">
        <v>1226</v>
      </c>
      <c r="C150" s="150" t="s">
        <v>128</v>
      </c>
      <c r="D150" s="131">
        <v>14</v>
      </c>
      <c r="F150" s="131"/>
      <c r="G150" s="131">
        <f t="shared" si="1"/>
        <v>0</v>
      </c>
    </row>
    <row r="151" spans="1:7" x14ac:dyDescent="0.3">
      <c r="B151" s="139"/>
      <c r="D151" s="131"/>
      <c r="F151" s="131"/>
    </row>
    <row r="152" spans="1:7" x14ac:dyDescent="0.3">
      <c r="B152" s="139"/>
      <c r="D152" s="131"/>
      <c r="F152" s="131"/>
    </row>
    <row r="153" spans="1:7" ht="41.4" x14ac:dyDescent="0.3">
      <c r="A153" s="146" t="s">
        <v>97</v>
      </c>
      <c r="B153" s="139" t="s">
        <v>1228</v>
      </c>
      <c r="C153" s="150" t="s">
        <v>142</v>
      </c>
      <c r="D153" s="131">
        <f>SUM(D136:D152)*130</f>
        <v>13220.999999999998</v>
      </c>
      <c r="F153" s="131"/>
      <c r="G153" s="131">
        <f>D153*E153</f>
        <v>0</v>
      </c>
    </row>
    <row r="154" spans="1:7" x14ac:dyDescent="0.3">
      <c r="B154" s="139"/>
      <c r="C154" s="362"/>
      <c r="D154" s="131"/>
      <c r="F154" s="131"/>
    </row>
    <row r="155" spans="1:7" x14ac:dyDescent="0.3">
      <c r="B155" s="139"/>
      <c r="C155" s="362"/>
      <c r="D155" s="131"/>
      <c r="F155" s="131"/>
    </row>
    <row r="156" spans="1:7" x14ac:dyDescent="0.3">
      <c r="A156" s="546" t="s">
        <v>855</v>
      </c>
      <c r="B156" s="595" t="s">
        <v>856</v>
      </c>
      <c r="C156" s="365"/>
      <c r="D156" s="152"/>
      <c r="E156" s="153"/>
      <c r="F156" s="547"/>
      <c r="G156" s="153"/>
    </row>
    <row r="158" spans="1:7" ht="27.6" x14ac:dyDescent="0.3">
      <c r="A158" s="146" t="s">
        <v>29</v>
      </c>
      <c r="B158" s="139" t="s">
        <v>143</v>
      </c>
      <c r="C158" s="150" t="s">
        <v>103</v>
      </c>
      <c r="D158" s="131">
        <v>9</v>
      </c>
      <c r="F158" s="131"/>
      <c r="G158" s="131">
        <f>D158*E158</f>
        <v>0</v>
      </c>
    </row>
    <row r="159" spans="1:7" x14ac:dyDescent="0.3">
      <c r="B159" s="139"/>
      <c r="C159" s="362"/>
      <c r="D159" s="131"/>
      <c r="F159" s="131"/>
    </row>
    <row r="160" spans="1:7" x14ac:dyDescent="0.3">
      <c r="B160" s="139"/>
      <c r="C160" s="362"/>
      <c r="D160" s="131"/>
      <c r="F160" s="131"/>
    </row>
    <row r="161" spans="1:7" ht="27.6" x14ac:dyDescent="0.3">
      <c r="A161" s="146" t="s">
        <v>30</v>
      </c>
      <c r="B161" s="139" t="s">
        <v>1236</v>
      </c>
      <c r="C161" s="150" t="s">
        <v>108</v>
      </c>
      <c r="D161" s="131">
        <f>3+3+5*1.05</f>
        <v>11.25</v>
      </c>
      <c r="F161" s="131"/>
      <c r="G161" s="131">
        <f>D161*E161</f>
        <v>0</v>
      </c>
    </row>
    <row r="162" spans="1:7" x14ac:dyDescent="0.3">
      <c r="B162" s="139"/>
      <c r="C162" s="362"/>
      <c r="D162" s="131"/>
      <c r="F162" s="131"/>
    </row>
    <row r="163" spans="1:7" x14ac:dyDescent="0.3">
      <c r="B163" s="139"/>
      <c r="C163" s="362"/>
      <c r="D163" s="131"/>
      <c r="F163" s="131"/>
    </row>
    <row r="164" spans="1:7" ht="27.6" x14ac:dyDescent="0.3">
      <c r="A164" s="146" t="s">
        <v>32</v>
      </c>
      <c r="B164" s="139" t="s">
        <v>1237</v>
      </c>
      <c r="C164" s="150" t="s">
        <v>103</v>
      </c>
      <c r="D164" s="131">
        <f>43.6+5</f>
        <v>48.6</v>
      </c>
      <c r="F164" s="131"/>
      <c r="G164" s="131">
        <f>D164*E164</f>
        <v>0</v>
      </c>
    </row>
    <row r="165" spans="1:7" x14ac:dyDescent="0.3">
      <c r="B165" s="139"/>
      <c r="C165" s="362"/>
      <c r="D165" s="131"/>
      <c r="F165" s="131"/>
    </row>
    <row r="166" spans="1:7" x14ac:dyDescent="0.3">
      <c r="B166" s="139"/>
      <c r="C166" s="362"/>
      <c r="D166" s="131"/>
      <c r="F166" s="131"/>
    </row>
    <row r="167" spans="1:7" ht="27.6" x14ac:dyDescent="0.3">
      <c r="A167" s="146" t="s">
        <v>34</v>
      </c>
      <c r="B167" s="139" t="s">
        <v>144</v>
      </c>
      <c r="C167" s="150" t="s">
        <v>103</v>
      </c>
      <c r="D167" s="131">
        <v>15</v>
      </c>
      <c r="F167" s="131"/>
      <c r="G167" s="131">
        <f>D167*E167</f>
        <v>0</v>
      </c>
    </row>
    <row r="168" spans="1:7" x14ac:dyDescent="0.3">
      <c r="B168" s="139"/>
      <c r="C168" s="362"/>
      <c r="D168" s="131"/>
      <c r="F168" s="131"/>
    </row>
    <row r="169" spans="1:7" x14ac:dyDescent="0.3">
      <c r="B169" s="139"/>
      <c r="C169" s="362"/>
      <c r="D169" s="131"/>
      <c r="F169" s="131"/>
    </row>
    <row r="170" spans="1:7" ht="27.6" x14ac:dyDescent="0.3">
      <c r="A170" s="146" t="s">
        <v>35</v>
      </c>
      <c r="B170" s="139" t="s">
        <v>145</v>
      </c>
      <c r="C170" s="150" t="s">
        <v>103</v>
      </c>
      <c r="D170" s="131">
        <v>62.8</v>
      </c>
      <c r="F170" s="131"/>
      <c r="G170" s="131">
        <f>D170*E170</f>
        <v>0</v>
      </c>
    </row>
    <row r="171" spans="1:7" x14ac:dyDescent="0.3">
      <c r="B171" s="139"/>
      <c r="C171" s="362"/>
      <c r="D171" s="131"/>
      <c r="F171" s="131"/>
    </row>
    <row r="172" spans="1:7" x14ac:dyDescent="0.3">
      <c r="B172" s="139"/>
      <c r="C172" s="362"/>
      <c r="D172" s="131"/>
      <c r="F172" s="131"/>
    </row>
    <row r="173" spans="1:7" ht="27.6" x14ac:dyDescent="0.3">
      <c r="A173" s="146" t="s">
        <v>91</v>
      </c>
      <c r="B173" s="139" t="s">
        <v>1238</v>
      </c>
      <c r="C173" s="150" t="s">
        <v>103</v>
      </c>
      <c r="D173" s="131">
        <v>2.9</v>
      </c>
      <c r="F173" s="131"/>
      <c r="G173" s="131">
        <f>D173*E173</f>
        <v>0</v>
      </c>
    </row>
    <row r="174" spans="1:7" x14ac:dyDescent="0.3">
      <c r="B174" s="139"/>
      <c r="C174" s="362"/>
      <c r="D174" s="131"/>
      <c r="F174" s="131"/>
    </row>
    <row r="175" spans="1:7" x14ac:dyDescent="0.3">
      <c r="B175" s="139"/>
      <c r="C175" s="362"/>
      <c r="D175" s="131"/>
      <c r="F175" s="131"/>
    </row>
    <row r="176" spans="1:7" ht="27.6" x14ac:dyDescent="0.3">
      <c r="A176" s="146" t="s">
        <v>92</v>
      </c>
      <c r="B176" s="139" t="s">
        <v>1239</v>
      </c>
      <c r="C176" s="150" t="s">
        <v>103</v>
      </c>
      <c r="D176" s="131">
        <v>13.6</v>
      </c>
      <c r="F176" s="131"/>
      <c r="G176" s="131">
        <f>D176*E176</f>
        <v>0</v>
      </c>
    </row>
    <row r="177" spans="1:7" x14ac:dyDescent="0.3">
      <c r="B177" s="139"/>
      <c r="C177" s="362"/>
      <c r="D177" s="131"/>
      <c r="F177" s="131"/>
    </row>
    <row r="178" spans="1:7" x14ac:dyDescent="0.3">
      <c r="B178" s="139"/>
      <c r="C178" s="362"/>
      <c r="D178" s="131"/>
      <c r="F178" s="131"/>
    </row>
    <row r="179" spans="1:7" ht="41.4" x14ac:dyDescent="0.3">
      <c r="A179" s="146" t="s">
        <v>95</v>
      </c>
      <c r="B179" s="139" t="s">
        <v>1240</v>
      </c>
      <c r="C179" s="150" t="s">
        <v>108</v>
      </c>
      <c r="D179" s="131">
        <v>6</v>
      </c>
      <c r="F179" s="131"/>
      <c r="G179" s="131">
        <f>D179*E179</f>
        <v>0</v>
      </c>
    </row>
    <row r="180" spans="1:7" x14ac:dyDescent="0.3">
      <c r="B180" s="139"/>
      <c r="D180" s="131"/>
      <c r="F180" s="131"/>
    </row>
    <row r="181" spans="1:7" x14ac:dyDescent="0.3">
      <c r="B181" s="139"/>
      <c r="D181" s="131"/>
      <c r="F181" s="131"/>
    </row>
    <row r="182" spans="1:7" s="211" customFormat="1" x14ac:dyDescent="0.25">
      <c r="A182" s="524"/>
      <c r="B182" s="594" t="s">
        <v>1119</v>
      </c>
      <c r="C182" s="524"/>
      <c r="D182" s="534"/>
      <c r="E182" s="535"/>
      <c r="F182" s="536"/>
      <c r="G182" s="535"/>
    </row>
    <row r="183" spans="1:7" x14ac:dyDescent="0.3">
      <c r="A183" s="150"/>
    </row>
    <row r="184" spans="1:7" x14ac:dyDescent="0.3">
      <c r="A184" s="150"/>
    </row>
    <row r="185" spans="1:7" ht="27.6" x14ac:dyDescent="0.3">
      <c r="A185" s="146" t="s">
        <v>97</v>
      </c>
      <c r="B185" s="139" t="s">
        <v>1241</v>
      </c>
      <c r="C185" s="150" t="s">
        <v>103</v>
      </c>
      <c r="D185" s="131">
        <v>23</v>
      </c>
      <c r="F185" s="131"/>
      <c r="G185" s="131">
        <f>D185*E185</f>
        <v>0</v>
      </c>
    </row>
    <row r="186" spans="1:7" x14ac:dyDescent="0.3">
      <c r="B186" s="139"/>
      <c r="C186" s="362"/>
      <c r="D186" s="131"/>
      <c r="F186" s="131"/>
    </row>
    <row r="187" spans="1:7" x14ac:dyDescent="0.3">
      <c r="B187" s="139"/>
      <c r="C187" s="362"/>
      <c r="D187" s="131"/>
      <c r="F187" s="131"/>
    </row>
    <row r="188" spans="1:7" ht="27.6" x14ac:dyDescent="0.3">
      <c r="A188" s="146" t="s">
        <v>111</v>
      </c>
      <c r="B188" s="139" t="s">
        <v>1236</v>
      </c>
      <c r="C188" s="150" t="s">
        <v>108</v>
      </c>
      <c r="D188" s="131">
        <f>1.4*3+6*0.9+16.5</f>
        <v>26.1</v>
      </c>
      <c r="F188" s="131"/>
      <c r="G188" s="131">
        <f>D188*E188</f>
        <v>0</v>
      </c>
    </row>
    <row r="189" spans="1:7" x14ac:dyDescent="0.3">
      <c r="B189" s="139"/>
      <c r="C189" s="362"/>
      <c r="D189" s="131"/>
      <c r="F189" s="131"/>
    </row>
    <row r="190" spans="1:7" x14ac:dyDescent="0.3">
      <c r="B190" s="139"/>
      <c r="C190" s="362"/>
      <c r="D190" s="131"/>
      <c r="F190" s="131"/>
    </row>
    <row r="191" spans="1:7" ht="27.6" x14ac:dyDescent="0.3">
      <c r="A191" s="146" t="s">
        <v>112</v>
      </c>
      <c r="B191" s="139" t="s">
        <v>1242</v>
      </c>
      <c r="C191" s="150" t="s">
        <v>103</v>
      </c>
      <c r="D191" s="131">
        <f>14+3.4</f>
        <v>17.399999999999999</v>
      </c>
      <c r="F191" s="131"/>
      <c r="G191" s="131">
        <f>D191*E191</f>
        <v>0</v>
      </c>
    </row>
    <row r="192" spans="1:7" x14ac:dyDescent="0.3">
      <c r="B192" s="139"/>
      <c r="C192" s="362"/>
      <c r="D192" s="131"/>
      <c r="F192" s="131"/>
    </row>
    <row r="193" spans="1:7" x14ac:dyDescent="0.3">
      <c r="B193" s="139"/>
      <c r="C193" s="362"/>
      <c r="D193" s="131"/>
      <c r="F193" s="131"/>
    </row>
    <row r="194" spans="1:7" ht="27.6" x14ac:dyDescent="0.3">
      <c r="A194" s="146" t="s">
        <v>113</v>
      </c>
      <c r="B194" s="139" t="s">
        <v>1243</v>
      </c>
      <c r="C194" s="150" t="s">
        <v>103</v>
      </c>
      <c r="D194" s="131">
        <v>18</v>
      </c>
      <c r="F194" s="131"/>
      <c r="G194" s="131">
        <f>D194*E194</f>
        <v>0</v>
      </c>
    </row>
    <row r="195" spans="1:7" x14ac:dyDescent="0.3">
      <c r="B195" s="139"/>
      <c r="C195" s="362"/>
      <c r="D195" s="131"/>
      <c r="F195" s="131"/>
    </row>
    <row r="196" spans="1:7" x14ac:dyDescent="0.3">
      <c r="B196" s="139"/>
      <c r="C196" s="362"/>
      <c r="D196" s="131"/>
      <c r="F196" s="131"/>
    </row>
    <row r="197" spans="1:7" ht="27.6" x14ac:dyDescent="0.3">
      <c r="A197" s="146" t="s">
        <v>114</v>
      </c>
      <c r="B197" s="139" t="s">
        <v>1115</v>
      </c>
      <c r="C197" s="150" t="s">
        <v>103</v>
      </c>
      <c r="D197" s="131">
        <f>18.9+15</f>
        <v>33.9</v>
      </c>
      <c r="F197" s="131"/>
      <c r="G197" s="131">
        <f>D197*E197</f>
        <v>0</v>
      </c>
    </row>
    <row r="198" spans="1:7" x14ac:dyDescent="0.3">
      <c r="B198" s="139"/>
      <c r="C198" s="362"/>
      <c r="D198" s="131"/>
      <c r="F198" s="131"/>
    </row>
    <row r="199" spans="1:7" x14ac:dyDescent="0.3">
      <c r="B199" s="139"/>
      <c r="C199" s="362"/>
      <c r="D199" s="131"/>
      <c r="F199" s="131"/>
    </row>
    <row r="200" spans="1:7" ht="27.6" x14ac:dyDescent="0.3">
      <c r="A200" s="146" t="s">
        <v>115</v>
      </c>
      <c r="B200" s="139" t="s">
        <v>1237</v>
      </c>
      <c r="C200" s="150" t="s">
        <v>103</v>
      </c>
      <c r="D200" s="131">
        <f>9.5+13.7+7.7+2+6.3+5</f>
        <v>44.199999999999996</v>
      </c>
      <c r="F200" s="131"/>
      <c r="G200" s="131">
        <f>D200*E200</f>
        <v>0</v>
      </c>
    </row>
    <row r="201" spans="1:7" x14ac:dyDescent="0.3">
      <c r="B201" s="139"/>
      <c r="C201" s="362"/>
      <c r="D201" s="131"/>
      <c r="F201" s="131"/>
    </row>
    <row r="202" spans="1:7" x14ac:dyDescent="0.3">
      <c r="B202" s="139"/>
      <c r="C202" s="362"/>
      <c r="D202" s="131"/>
      <c r="F202" s="131"/>
    </row>
    <row r="203" spans="1:7" ht="27.6" x14ac:dyDescent="0.3">
      <c r="A203" s="146" t="s">
        <v>116</v>
      </c>
      <c r="B203" s="139" t="s">
        <v>1244</v>
      </c>
      <c r="C203" s="150" t="s">
        <v>103</v>
      </c>
      <c r="D203" s="131">
        <v>19</v>
      </c>
      <c r="F203" s="131"/>
      <c r="G203" s="131">
        <f>D203*E203</f>
        <v>0</v>
      </c>
    </row>
    <row r="204" spans="1:7" x14ac:dyDescent="0.3">
      <c r="B204" s="139"/>
      <c r="C204" s="362"/>
      <c r="D204" s="131"/>
      <c r="F204" s="131"/>
    </row>
    <row r="205" spans="1:7" x14ac:dyDescent="0.3">
      <c r="B205" s="139"/>
      <c r="C205" s="362"/>
      <c r="D205" s="131"/>
      <c r="F205" s="131"/>
    </row>
    <row r="206" spans="1:7" ht="27.6" x14ac:dyDescent="0.3">
      <c r="A206" s="146" t="s">
        <v>117</v>
      </c>
      <c r="B206" s="139" t="s">
        <v>1245</v>
      </c>
      <c r="D206" s="150"/>
      <c r="E206" s="150"/>
      <c r="F206" s="150"/>
      <c r="G206" s="150"/>
    </row>
    <row r="207" spans="1:7" x14ac:dyDescent="0.3">
      <c r="B207" s="139" t="s">
        <v>1116</v>
      </c>
      <c r="C207" s="150" t="s">
        <v>103</v>
      </c>
      <c r="D207" s="131">
        <f>3.3+2.4</f>
        <v>5.6999999999999993</v>
      </c>
      <c r="F207" s="131"/>
      <c r="G207" s="131">
        <f>D207*E207</f>
        <v>0</v>
      </c>
    </row>
    <row r="208" spans="1:7" x14ac:dyDescent="0.3">
      <c r="B208" s="139" t="s">
        <v>1117</v>
      </c>
      <c r="C208" s="150" t="s">
        <v>103</v>
      </c>
      <c r="D208" s="131">
        <v>4.4000000000000004</v>
      </c>
      <c r="F208" s="131"/>
      <c r="G208" s="131">
        <f>D208*E208</f>
        <v>0</v>
      </c>
    </row>
    <row r="209" spans="1:7" x14ac:dyDescent="0.3">
      <c r="B209" s="139"/>
      <c r="C209" s="362"/>
      <c r="D209" s="131"/>
      <c r="F209" s="131"/>
    </row>
    <row r="210" spans="1:7" x14ac:dyDescent="0.3">
      <c r="B210" s="139"/>
      <c r="C210" s="362"/>
      <c r="D210" s="131"/>
      <c r="F210" s="131"/>
    </row>
    <row r="211" spans="1:7" x14ac:dyDescent="0.3">
      <c r="A211" s="146" t="s">
        <v>118</v>
      </c>
      <c r="B211" s="139" t="s">
        <v>1246</v>
      </c>
      <c r="C211" s="150" t="s">
        <v>103</v>
      </c>
      <c r="D211" s="131">
        <v>16.2</v>
      </c>
      <c r="F211" s="131"/>
      <c r="G211" s="131">
        <f>D211*E211</f>
        <v>0</v>
      </c>
    </row>
    <row r="212" spans="1:7" x14ac:dyDescent="0.3">
      <c r="B212" s="139"/>
      <c r="C212" s="362"/>
      <c r="D212" s="131"/>
      <c r="F212" s="131"/>
    </row>
    <row r="213" spans="1:7" x14ac:dyDescent="0.3">
      <c r="B213" s="139"/>
      <c r="C213" s="362"/>
      <c r="D213" s="131"/>
      <c r="F213" s="131"/>
    </row>
    <row r="214" spans="1:7" ht="27.6" x14ac:dyDescent="0.3">
      <c r="A214" s="146" t="s">
        <v>119</v>
      </c>
      <c r="B214" s="139" t="s">
        <v>1247</v>
      </c>
      <c r="C214" s="150" t="s">
        <v>103</v>
      </c>
      <c r="D214" s="131">
        <v>11.3</v>
      </c>
      <c r="F214" s="131"/>
      <c r="G214" s="131">
        <f>D214*E214</f>
        <v>0</v>
      </c>
    </row>
    <row r="215" spans="1:7" x14ac:dyDescent="0.3">
      <c r="B215" s="139"/>
      <c r="C215" s="362"/>
      <c r="D215" s="131"/>
      <c r="F215" s="131"/>
    </row>
    <row r="216" spans="1:7" x14ac:dyDescent="0.3">
      <c r="B216" s="139"/>
      <c r="C216" s="362"/>
      <c r="D216" s="131"/>
      <c r="F216" s="131"/>
    </row>
    <row r="217" spans="1:7" ht="27.6" x14ac:dyDescent="0.3">
      <c r="A217" s="146" t="s">
        <v>165</v>
      </c>
      <c r="B217" s="139" t="s">
        <v>1118</v>
      </c>
      <c r="C217" s="150" t="s">
        <v>103</v>
      </c>
      <c r="D217" s="131">
        <v>6.8</v>
      </c>
      <c r="F217" s="131"/>
      <c r="G217" s="131">
        <f>D217*E217</f>
        <v>0</v>
      </c>
    </row>
    <row r="218" spans="1:7" x14ac:dyDescent="0.3">
      <c r="B218" s="139"/>
      <c r="D218" s="131"/>
      <c r="F218" s="131"/>
    </row>
    <row r="219" spans="1:7" x14ac:dyDescent="0.3">
      <c r="B219" s="139"/>
      <c r="C219" s="362"/>
      <c r="D219" s="131"/>
      <c r="F219" s="131"/>
    </row>
    <row r="220" spans="1:7" x14ac:dyDescent="0.3">
      <c r="A220" s="330" t="s">
        <v>857</v>
      </c>
      <c r="B220" s="596" t="s">
        <v>858</v>
      </c>
    </row>
    <row r="222" spans="1:7" ht="118.5" customHeight="1" x14ac:dyDescent="0.3">
      <c r="A222" s="146" t="s">
        <v>29</v>
      </c>
      <c r="B222" s="82" t="s">
        <v>1248</v>
      </c>
      <c r="C222" s="150" t="s">
        <v>103</v>
      </c>
      <c r="D222" s="132">
        <v>54</v>
      </c>
      <c r="F222" s="131"/>
      <c r="G222" s="131">
        <f>D222*E222</f>
        <v>0</v>
      </c>
    </row>
    <row r="223" spans="1:7" x14ac:dyDescent="0.3">
      <c r="B223" s="139"/>
      <c r="C223" s="362"/>
      <c r="D223" s="131"/>
      <c r="F223" s="131"/>
    </row>
    <row r="224" spans="1:7" x14ac:dyDescent="0.3">
      <c r="B224" s="139"/>
      <c r="C224" s="362"/>
      <c r="D224" s="131"/>
      <c r="F224" s="131"/>
    </row>
    <row r="225" spans="1:8" ht="55.2" x14ac:dyDescent="0.3">
      <c r="A225" s="146" t="s">
        <v>30</v>
      </c>
      <c r="B225" s="82" t="s">
        <v>1249</v>
      </c>
      <c r="C225" s="150" t="s">
        <v>105</v>
      </c>
      <c r="D225" s="132">
        <v>100</v>
      </c>
      <c r="F225" s="131"/>
      <c r="G225" s="131">
        <f>D225*E225</f>
        <v>0</v>
      </c>
    </row>
    <row r="226" spans="1:8" x14ac:dyDescent="0.3">
      <c r="B226" s="82"/>
      <c r="D226" s="132"/>
      <c r="F226" s="131"/>
    </row>
    <row r="227" spans="1:8" x14ac:dyDescent="0.3">
      <c r="A227" s="321"/>
      <c r="B227" s="82"/>
      <c r="D227" s="132"/>
      <c r="F227" s="131"/>
    </row>
    <row r="228" spans="1:8" ht="82.8" x14ac:dyDescent="0.3">
      <c r="A228" s="146" t="s">
        <v>32</v>
      </c>
      <c r="B228" s="82" t="s">
        <v>147</v>
      </c>
      <c r="C228" s="150" t="s">
        <v>103</v>
      </c>
      <c r="D228" s="132">
        <f>78.7+10.9+7+7.5+12</f>
        <v>116.10000000000001</v>
      </c>
      <c r="F228" s="131"/>
      <c r="G228" s="131">
        <f>D228*E228</f>
        <v>0</v>
      </c>
    </row>
    <row r="229" spans="1:8" x14ac:dyDescent="0.3">
      <c r="B229" s="82"/>
      <c r="D229" s="132"/>
      <c r="F229" s="131"/>
    </row>
    <row r="230" spans="1:8" x14ac:dyDescent="0.3">
      <c r="B230" s="82"/>
      <c r="D230" s="132"/>
      <c r="F230" s="131"/>
    </row>
    <row r="231" spans="1:8" ht="69" x14ac:dyDescent="0.3">
      <c r="A231" s="322" t="s">
        <v>34</v>
      </c>
      <c r="B231" s="82" t="s">
        <v>148</v>
      </c>
      <c r="C231" s="150" t="s">
        <v>108</v>
      </c>
      <c r="D231" s="132">
        <v>24</v>
      </c>
      <c r="F231" s="131"/>
      <c r="G231" s="131">
        <f>D231*E231</f>
        <v>0</v>
      </c>
    </row>
    <row r="232" spans="1:8" x14ac:dyDescent="0.3">
      <c r="A232" s="321"/>
      <c r="B232" s="82"/>
      <c r="D232" s="132"/>
      <c r="F232" s="131"/>
    </row>
    <row r="233" spans="1:8" x14ac:dyDescent="0.3">
      <c r="A233" s="321"/>
      <c r="B233" s="82"/>
      <c r="D233" s="132"/>
      <c r="F233" s="131"/>
    </row>
    <row r="234" spans="1:8" ht="75.75" customHeight="1" x14ac:dyDescent="0.3">
      <c r="A234" s="538" t="s">
        <v>35</v>
      </c>
      <c r="B234" s="506" t="s">
        <v>1250</v>
      </c>
      <c r="C234" s="539" t="s">
        <v>103</v>
      </c>
      <c r="D234" s="185">
        <v>2</v>
      </c>
      <c r="E234" s="185"/>
      <c r="F234" s="185"/>
      <c r="G234" s="185">
        <f>D234*E234</f>
        <v>0</v>
      </c>
      <c r="H234" s="540"/>
    </row>
    <row r="235" spans="1:8" x14ac:dyDescent="0.3">
      <c r="A235" s="538"/>
      <c r="B235" s="506"/>
      <c r="C235" s="539"/>
      <c r="D235" s="541"/>
      <c r="E235" s="185"/>
      <c r="F235" s="185"/>
      <c r="G235" s="185"/>
      <c r="H235" s="540"/>
    </row>
    <row r="236" spans="1:8" x14ac:dyDescent="0.3">
      <c r="A236" s="538"/>
      <c r="B236" s="506"/>
      <c r="C236" s="539"/>
      <c r="D236" s="541"/>
      <c r="E236" s="185"/>
      <c r="F236" s="185"/>
      <c r="G236" s="185"/>
      <c r="H236" s="540"/>
    </row>
    <row r="237" spans="1:8" ht="41.4" x14ac:dyDescent="0.3">
      <c r="A237" s="538" t="s">
        <v>91</v>
      </c>
      <c r="B237" s="506" t="s">
        <v>1251</v>
      </c>
      <c r="C237" s="539" t="s">
        <v>108</v>
      </c>
      <c r="D237" s="185">
        <v>6</v>
      </c>
      <c r="E237" s="185"/>
      <c r="F237" s="185"/>
      <c r="G237" s="185">
        <f>D237*E237</f>
        <v>0</v>
      </c>
      <c r="H237" s="540"/>
    </row>
    <row r="238" spans="1:8" x14ac:dyDescent="0.3">
      <c r="A238" s="538"/>
      <c r="B238" s="506"/>
      <c r="C238" s="539"/>
      <c r="D238" s="185"/>
      <c r="E238" s="185"/>
      <c r="F238" s="185"/>
      <c r="G238" s="185"/>
      <c r="H238" s="540"/>
    </row>
    <row r="239" spans="1:8" x14ac:dyDescent="0.3">
      <c r="A239" s="538"/>
      <c r="B239" s="506"/>
      <c r="C239" s="539"/>
      <c r="D239" s="539"/>
      <c r="E239" s="185"/>
      <c r="F239" s="185"/>
      <c r="G239" s="185"/>
      <c r="H239" s="540"/>
    </row>
    <row r="240" spans="1:8" ht="69" x14ac:dyDescent="0.3">
      <c r="A240" s="542" t="s">
        <v>92</v>
      </c>
      <c r="B240" s="506" t="s">
        <v>1004</v>
      </c>
      <c r="C240" s="539"/>
      <c r="D240" s="185"/>
      <c r="E240" s="185"/>
      <c r="F240" s="185"/>
      <c r="G240" s="185"/>
      <c r="H240" s="540"/>
    </row>
    <row r="241" spans="1:8" x14ac:dyDescent="0.3">
      <c r="A241" s="542"/>
      <c r="B241" s="506" t="s">
        <v>149</v>
      </c>
      <c r="C241" s="539" t="s">
        <v>108</v>
      </c>
      <c r="D241" s="185">
        <v>1.8</v>
      </c>
      <c r="E241" s="185"/>
      <c r="F241" s="185"/>
      <c r="G241" s="185">
        <f>D241*E241</f>
        <v>0</v>
      </c>
      <c r="H241" s="540"/>
    </row>
    <row r="242" spans="1:8" x14ac:dyDescent="0.3">
      <c r="A242" s="542"/>
      <c r="B242" s="506" t="s">
        <v>150</v>
      </c>
      <c r="C242" s="539" t="s">
        <v>108</v>
      </c>
      <c r="D242" s="185">
        <v>2</v>
      </c>
      <c r="E242" s="185"/>
      <c r="F242" s="185"/>
      <c r="G242" s="185">
        <f>D242*E242</f>
        <v>0</v>
      </c>
      <c r="H242" s="540"/>
    </row>
    <row r="243" spans="1:8" x14ac:dyDescent="0.3">
      <c r="A243" s="542"/>
      <c r="B243" s="506"/>
      <c r="C243" s="539"/>
      <c r="D243" s="185"/>
      <c r="E243" s="185"/>
      <c r="F243" s="185"/>
      <c r="G243" s="185"/>
      <c r="H243" s="540"/>
    </row>
    <row r="244" spans="1:8" x14ac:dyDescent="0.3">
      <c r="A244" s="542"/>
      <c r="B244" s="506"/>
      <c r="C244" s="539"/>
      <c r="D244" s="185"/>
      <c r="E244" s="185"/>
      <c r="F244" s="185"/>
      <c r="G244" s="185"/>
      <c r="H244" s="540"/>
    </row>
    <row r="245" spans="1:8" ht="55.2" x14ac:dyDescent="0.3">
      <c r="A245" s="322" t="s">
        <v>95</v>
      </c>
      <c r="B245" s="156" t="s">
        <v>151</v>
      </c>
      <c r="C245" s="150" t="s">
        <v>128</v>
      </c>
      <c r="D245" s="131">
        <v>0.8</v>
      </c>
      <c r="F245" s="131"/>
      <c r="G245" s="131">
        <f>D245*E245</f>
        <v>0</v>
      </c>
    </row>
    <row r="246" spans="1:8" x14ac:dyDescent="0.3">
      <c r="A246" s="322"/>
      <c r="B246" s="156"/>
      <c r="D246" s="131"/>
      <c r="F246" s="131"/>
    </row>
    <row r="247" spans="1:8" x14ac:dyDescent="0.3">
      <c r="A247" s="322"/>
      <c r="B247" s="156"/>
      <c r="D247" s="131"/>
      <c r="F247" s="131"/>
    </row>
    <row r="248" spans="1:8" ht="41.4" x14ac:dyDescent="0.3">
      <c r="A248" s="322" t="s">
        <v>97</v>
      </c>
      <c r="B248" s="156" t="s">
        <v>1252</v>
      </c>
      <c r="D248" s="150"/>
      <c r="E248" s="150"/>
      <c r="F248" s="150"/>
      <c r="G248" s="150"/>
    </row>
    <row r="249" spans="1:8" ht="82.8" x14ac:dyDescent="0.3">
      <c r="A249" s="322"/>
      <c r="B249" s="156" t="s">
        <v>152</v>
      </c>
      <c r="C249" s="150" t="s">
        <v>102</v>
      </c>
      <c r="D249" s="131">
        <v>1</v>
      </c>
      <c r="F249" s="131"/>
      <c r="G249" s="131">
        <f>D249*E249</f>
        <v>0</v>
      </c>
    </row>
    <row r="250" spans="1:8" x14ac:dyDescent="0.3">
      <c r="B250" s="156"/>
      <c r="D250" s="131"/>
      <c r="F250" s="131"/>
    </row>
    <row r="251" spans="1:8" x14ac:dyDescent="0.3">
      <c r="A251" s="322"/>
      <c r="B251" s="156"/>
      <c r="F251" s="131"/>
    </row>
    <row r="252" spans="1:8" ht="69" x14ac:dyDescent="0.3">
      <c r="A252" s="146" t="s">
        <v>111</v>
      </c>
      <c r="B252" s="156" t="s">
        <v>1253</v>
      </c>
      <c r="C252" s="150" t="s">
        <v>105</v>
      </c>
      <c r="D252" s="131">
        <v>2</v>
      </c>
      <c r="F252" s="131"/>
      <c r="G252" s="131">
        <f>D252*E252</f>
        <v>0</v>
      </c>
    </row>
    <row r="253" spans="1:8" x14ac:dyDescent="0.3">
      <c r="B253" s="156"/>
      <c r="D253" s="131"/>
      <c r="F253" s="131"/>
    </row>
    <row r="254" spans="1:8" x14ac:dyDescent="0.3">
      <c r="A254" s="322"/>
      <c r="B254" s="156"/>
      <c r="F254" s="131"/>
    </row>
    <row r="255" spans="1:8" ht="55.2" x14ac:dyDescent="0.3">
      <c r="A255" s="322" t="s">
        <v>112</v>
      </c>
      <c r="B255" s="156" t="s">
        <v>1254</v>
      </c>
      <c r="C255" s="150" t="s">
        <v>105</v>
      </c>
      <c r="D255" s="131">
        <v>10</v>
      </c>
      <c r="F255" s="131"/>
      <c r="G255" s="131">
        <f>D255*E255</f>
        <v>0</v>
      </c>
    </row>
    <row r="256" spans="1:8" x14ac:dyDescent="0.3">
      <c r="B256" s="156"/>
      <c r="D256" s="131"/>
      <c r="F256" s="131"/>
    </row>
    <row r="257" spans="1:7" x14ac:dyDescent="0.3">
      <c r="A257" s="322"/>
      <c r="B257" s="156"/>
      <c r="F257" s="131"/>
    </row>
    <row r="258" spans="1:7" ht="41.4" x14ac:dyDescent="0.3">
      <c r="A258" s="146" t="s">
        <v>113</v>
      </c>
      <c r="B258" s="156" t="s">
        <v>154</v>
      </c>
      <c r="C258" s="150" t="s">
        <v>103</v>
      </c>
      <c r="D258" s="131">
        <v>147.9</v>
      </c>
      <c r="F258" s="131"/>
      <c r="G258" s="131">
        <f>D258*E258</f>
        <v>0</v>
      </c>
    </row>
    <row r="259" spans="1:7" x14ac:dyDescent="0.3">
      <c r="B259" s="156"/>
      <c r="D259" s="131"/>
      <c r="F259" s="131"/>
    </row>
    <row r="260" spans="1:7" x14ac:dyDescent="0.3">
      <c r="A260" s="322"/>
      <c r="B260" s="156"/>
      <c r="F260" s="131"/>
    </row>
    <row r="261" spans="1:7" ht="82.8" x14ac:dyDescent="0.3">
      <c r="A261" s="146" t="s">
        <v>114</v>
      </c>
      <c r="B261" s="156" t="s">
        <v>155</v>
      </c>
      <c r="D261" s="150"/>
      <c r="E261" s="150"/>
      <c r="F261" s="150"/>
      <c r="G261" s="150"/>
    </row>
    <row r="262" spans="1:7" x14ac:dyDescent="0.3">
      <c r="A262" s="146" t="s">
        <v>104</v>
      </c>
      <c r="B262" s="156" t="s">
        <v>156</v>
      </c>
      <c r="C262" s="150" t="s">
        <v>103</v>
      </c>
      <c r="D262" s="131">
        <f>18.3+2.4</f>
        <v>20.7</v>
      </c>
      <c r="F262" s="131"/>
      <c r="G262" s="131">
        <f>D262*E262</f>
        <v>0</v>
      </c>
    </row>
    <row r="263" spans="1:7" x14ac:dyDescent="0.3">
      <c r="A263" s="146" t="s">
        <v>106</v>
      </c>
      <c r="B263" s="156" t="s">
        <v>157</v>
      </c>
      <c r="C263" s="150" t="s">
        <v>103</v>
      </c>
      <c r="D263" s="131">
        <v>38.4</v>
      </c>
      <c r="F263" s="131"/>
      <c r="G263" s="131">
        <f>D263*E263</f>
        <v>0</v>
      </c>
    </row>
    <row r="264" spans="1:7" x14ac:dyDescent="0.3">
      <c r="A264" s="146" t="s">
        <v>107</v>
      </c>
      <c r="B264" s="156" t="s">
        <v>158</v>
      </c>
      <c r="C264" s="150" t="s">
        <v>103</v>
      </c>
      <c r="D264" s="131">
        <v>11</v>
      </c>
      <c r="F264" s="131"/>
      <c r="G264" s="131">
        <f>D264*E264</f>
        <v>0</v>
      </c>
    </row>
    <row r="265" spans="1:7" x14ac:dyDescent="0.3">
      <c r="B265" s="156"/>
      <c r="D265" s="131"/>
      <c r="F265" s="131"/>
    </row>
    <row r="266" spans="1:7" x14ac:dyDescent="0.3">
      <c r="A266" s="322"/>
      <c r="B266" s="156"/>
      <c r="F266" s="131"/>
    </row>
    <row r="267" spans="1:7" ht="81" customHeight="1" x14ac:dyDescent="0.3">
      <c r="A267" s="146" t="s">
        <v>115</v>
      </c>
      <c r="B267" s="156" t="s">
        <v>1255</v>
      </c>
      <c r="C267" s="150" t="s">
        <v>108</v>
      </c>
      <c r="D267" s="131">
        <v>24</v>
      </c>
      <c r="F267" s="131"/>
      <c r="G267" s="131">
        <f>D267*E267</f>
        <v>0</v>
      </c>
    </row>
    <row r="268" spans="1:7" x14ac:dyDescent="0.3">
      <c r="B268" s="156"/>
      <c r="D268" s="131"/>
      <c r="F268" s="131"/>
    </row>
    <row r="269" spans="1:7" x14ac:dyDescent="0.3">
      <c r="A269" s="322"/>
      <c r="B269" s="156"/>
      <c r="F269" s="131"/>
    </row>
    <row r="270" spans="1:7" ht="27.6" x14ac:dyDescent="0.3">
      <c r="A270" s="146" t="s">
        <v>116</v>
      </c>
      <c r="B270" s="156" t="s">
        <v>159</v>
      </c>
      <c r="C270" s="150" t="s">
        <v>108</v>
      </c>
      <c r="D270" s="131">
        <v>10</v>
      </c>
      <c r="F270" s="131"/>
      <c r="G270" s="131">
        <f>D270*E270</f>
        <v>0</v>
      </c>
    </row>
    <row r="271" spans="1:7" x14ac:dyDescent="0.3">
      <c r="B271" s="156"/>
      <c r="D271" s="131"/>
      <c r="F271" s="131"/>
    </row>
    <row r="272" spans="1:7" x14ac:dyDescent="0.3">
      <c r="A272" s="322"/>
      <c r="B272" s="156"/>
      <c r="F272" s="131"/>
    </row>
    <row r="273" spans="1:7" ht="29.25" customHeight="1" x14ac:dyDescent="0.3">
      <c r="A273" s="146" t="s">
        <v>117</v>
      </c>
      <c r="B273" s="156" t="s">
        <v>160</v>
      </c>
      <c r="C273" s="150" t="s">
        <v>102</v>
      </c>
      <c r="D273" s="131">
        <v>1</v>
      </c>
      <c r="F273" s="131"/>
      <c r="G273" s="131">
        <f>D273*E273</f>
        <v>0</v>
      </c>
    </row>
    <row r="274" spans="1:7" x14ac:dyDescent="0.3">
      <c r="A274" s="322"/>
      <c r="B274" s="156"/>
      <c r="F274" s="131"/>
    </row>
    <row r="276" spans="1:7" ht="68.25" customHeight="1" x14ac:dyDescent="0.3">
      <c r="A276" s="146" t="s">
        <v>118</v>
      </c>
      <c r="B276" s="139" t="s">
        <v>1256</v>
      </c>
      <c r="C276" s="362"/>
      <c r="F276" s="131"/>
    </row>
    <row r="277" spans="1:7" x14ac:dyDescent="0.3">
      <c r="B277" s="82"/>
    </row>
    <row r="278" spans="1:7" x14ac:dyDescent="0.3">
      <c r="A278" s="146" t="s">
        <v>104</v>
      </c>
      <c r="B278" s="82" t="s">
        <v>174</v>
      </c>
    </row>
    <row r="279" spans="1:7" ht="124.2" x14ac:dyDescent="0.3">
      <c r="B279" s="82" t="s">
        <v>1257</v>
      </c>
      <c r="C279" s="362" t="s">
        <v>103</v>
      </c>
      <c r="D279" s="131">
        <v>34</v>
      </c>
      <c r="F279" s="131"/>
      <c r="G279" s="131">
        <f>D279*E279</f>
        <v>0</v>
      </c>
    </row>
    <row r="280" spans="1:7" x14ac:dyDescent="0.3">
      <c r="B280" s="82"/>
    </row>
    <row r="281" spans="1:7" x14ac:dyDescent="0.3">
      <c r="A281" s="146" t="s">
        <v>106</v>
      </c>
      <c r="B281" s="82" t="s">
        <v>175</v>
      </c>
    </row>
    <row r="282" spans="1:7" ht="138" x14ac:dyDescent="0.3">
      <c r="B282" s="82" t="s">
        <v>1258</v>
      </c>
      <c r="C282" s="362" t="s">
        <v>103</v>
      </c>
      <c r="D282" s="131">
        <v>22</v>
      </c>
      <c r="F282" s="131"/>
      <c r="G282" s="131">
        <f>D282*E282</f>
        <v>0</v>
      </c>
    </row>
    <row r="283" spans="1:7" x14ac:dyDescent="0.3">
      <c r="B283" s="82"/>
      <c r="C283" s="363"/>
      <c r="E283" s="130"/>
    </row>
    <row r="284" spans="1:7" x14ac:dyDescent="0.3">
      <c r="A284" s="146" t="s">
        <v>107</v>
      </c>
      <c r="B284" s="82" t="s">
        <v>176</v>
      </c>
    </row>
    <row r="285" spans="1:7" ht="69" x14ac:dyDescent="0.3">
      <c r="B285" s="82" t="s">
        <v>162</v>
      </c>
      <c r="C285" s="362" t="s">
        <v>103</v>
      </c>
      <c r="D285" s="131">
        <v>17.100000000000001</v>
      </c>
      <c r="F285" s="131"/>
      <c r="G285" s="131">
        <f>D285*E285</f>
        <v>0</v>
      </c>
    </row>
    <row r="286" spans="1:7" x14ac:dyDescent="0.3">
      <c r="B286" s="82"/>
      <c r="C286" s="363"/>
      <c r="E286" s="130"/>
    </row>
    <row r="287" spans="1:7" x14ac:dyDescent="0.3">
      <c r="A287" s="146" t="s">
        <v>109</v>
      </c>
      <c r="B287" s="82" t="s">
        <v>177</v>
      </c>
    </row>
    <row r="288" spans="1:7" ht="124.2" x14ac:dyDescent="0.3">
      <c r="B288" s="82" t="s">
        <v>163</v>
      </c>
      <c r="C288" s="362" t="s">
        <v>103</v>
      </c>
      <c r="D288" s="131">
        <v>7.5</v>
      </c>
      <c r="F288" s="131"/>
      <c r="G288" s="131">
        <f>D288*E288</f>
        <v>0</v>
      </c>
    </row>
    <row r="289" spans="1:7" x14ac:dyDescent="0.3">
      <c r="B289" s="156"/>
      <c r="D289" s="131"/>
      <c r="F289" s="131"/>
    </row>
    <row r="290" spans="1:7" x14ac:dyDescent="0.3">
      <c r="B290" s="156"/>
      <c r="D290" s="131"/>
      <c r="F290" s="131"/>
    </row>
    <row r="291" spans="1:7" ht="41.4" x14ac:dyDescent="0.3">
      <c r="A291" s="146" t="s">
        <v>119</v>
      </c>
      <c r="B291" s="139" t="s">
        <v>164</v>
      </c>
      <c r="C291" s="150" t="s">
        <v>105</v>
      </c>
      <c r="D291" s="131">
        <v>30</v>
      </c>
      <c r="F291" s="131"/>
      <c r="G291" s="131">
        <f>D291*E291</f>
        <v>0</v>
      </c>
    </row>
    <row r="292" spans="1:7" ht="14.4" x14ac:dyDescent="0.3">
      <c r="A292" s="323"/>
      <c r="B292" s="312"/>
      <c r="C292" s="364"/>
      <c r="D292" s="132"/>
      <c r="E292" s="157"/>
      <c r="F292" s="157"/>
      <c r="G292" s="157"/>
    </row>
    <row r="293" spans="1:7" ht="14.4" x14ac:dyDescent="0.3">
      <c r="A293" s="323"/>
      <c r="B293" s="312"/>
      <c r="C293" s="364"/>
      <c r="D293" s="132"/>
      <c r="E293" s="157"/>
      <c r="F293" s="157"/>
      <c r="G293" s="157"/>
    </row>
    <row r="294" spans="1:7" ht="41.4" x14ac:dyDescent="0.3">
      <c r="A294" s="146" t="s">
        <v>165</v>
      </c>
      <c r="B294" s="156" t="s">
        <v>166</v>
      </c>
      <c r="C294" s="150" t="s">
        <v>103</v>
      </c>
      <c r="D294" s="131">
        <v>245</v>
      </c>
      <c r="F294" s="131"/>
      <c r="G294" s="131">
        <f>D294*E294</f>
        <v>0</v>
      </c>
    </row>
    <row r="295" spans="1:7" ht="14.4" x14ac:dyDescent="0.3">
      <c r="A295" s="323"/>
      <c r="B295" s="312"/>
      <c r="C295" s="364"/>
      <c r="D295" s="132"/>
      <c r="E295" s="157"/>
      <c r="F295" s="157"/>
      <c r="G295" s="157"/>
    </row>
    <row r="296" spans="1:7" ht="14.4" x14ac:dyDescent="0.3">
      <c r="A296" s="323"/>
      <c r="B296" s="312"/>
      <c r="C296" s="364"/>
      <c r="D296" s="132"/>
      <c r="E296" s="157"/>
      <c r="F296" s="157"/>
      <c r="G296" s="157"/>
    </row>
    <row r="297" spans="1:7" ht="55.2" x14ac:dyDescent="0.3">
      <c r="A297" s="146" t="s">
        <v>167</v>
      </c>
      <c r="B297" s="156" t="s">
        <v>168</v>
      </c>
      <c r="C297" s="362"/>
      <c r="D297" s="131"/>
      <c r="F297" s="131"/>
    </row>
    <row r="298" spans="1:7" x14ac:dyDescent="0.3">
      <c r="B298" s="156" t="s">
        <v>169</v>
      </c>
      <c r="C298" s="150" t="s">
        <v>130</v>
      </c>
      <c r="D298" s="131">
        <v>50</v>
      </c>
      <c r="F298" s="131"/>
      <c r="G298" s="131">
        <f>D298*E298</f>
        <v>0</v>
      </c>
    </row>
    <row r="299" spans="1:7" x14ac:dyDescent="0.3">
      <c r="B299" s="156" t="s">
        <v>170</v>
      </c>
      <c r="C299" s="150" t="s">
        <v>130</v>
      </c>
      <c r="D299" s="131">
        <v>100</v>
      </c>
      <c r="F299" s="131"/>
      <c r="G299" s="131">
        <f>D299*E299</f>
        <v>0</v>
      </c>
    </row>
    <row r="300" spans="1:7" x14ac:dyDescent="0.3">
      <c r="B300" s="156" t="s">
        <v>171</v>
      </c>
      <c r="C300" s="150" t="s">
        <v>130</v>
      </c>
      <c r="D300" s="131">
        <v>100</v>
      </c>
      <c r="F300" s="131"/>
      <c r="G300" s="131">
        <f>D300*E300</f>
        <v>0</v>
      </c>
    </row>
    <row r="301" spans="1:7" x14ac:dyDescent="0.3">
      <c r="B301" s="139"/>
      <c r="C301" s="362"/>
      <c r="D301" s="131"/>
      <c r="F301" s="131"/>
    </row>
    <row r="302" spans="1:7" x14ac:dyDescent="0.3">
      <c r="B302" s="582"/>
      <c r="D302" s="131"/>
      <c r="F302" s="131"/>
    </row>
    <row r="303" spans="1:7" x14ac:dyDescent="0.3">
      <c r="A303" s="150"/>
      <c r="B303" s="597" t="s">
        <v>1141</v>
      </c>
    </row>
    <row r="304" spans="1:7" x14ac:dyDescent="0.3">
      <c r="A304" s="150"/>
    </row>
    <row r="305" spans="1:7" x14ac:dyDescent="0.3">
      <c r="A305" s="150"/>
    </row>
    <row r="306" spans="1:7" ht="124.2" x14ac:dyDescent="0.3">
      <c r="A306" s="146" t="s">
        <v>172</v>
      </c>
      <c r="B306" s="82" t="s">
        <v>146</v>
      </c>
      <c r="C306" s="150" t="s">
        <v>103</v>
      </c>
      <c r="D306" s="132">
        <f>9.5+13.7+7.7+2+6.3+5+12</f>
        <v>56.199999999999996</v>
      </c>
      <c r="F306" s="131"/>
      <c r="G306" s="131">
        <f>D306*E306</f>
        <v>0</v>
      </c>
    </row>
    <row r="307" spans="1:7" x14ac:dyDescent="0.3">
      <c r="B307" s="139"/>
      <c r="C307" s="362"/>
      <c r="D307" s="131"/>
      <c r="F307" s="131"/>
    </row>
    <row r="308" spans="1:7" x14ac:dyDescent="0.3">
      <c r="B308" s="139"/>
      <c r="C308" s="362"/>
      <c r="D308" s="131"/>
      <c r="F308" s="131"/>
    </row>
    <row r="309" spans="1:7" ht="41.4" x14ac:dyDescent="0.3">
      <c r="A309" s="146" t="s">
        <v>948</v>
      </c>
      <c r="B309" s="82" t="s">
        <v>1120</v>
      </c>
      <c r="C309" s="150" t="s">
        <v>105</v>
      </c>
      <c r="D309" s="132">
        <v>4</v>
      </c>
      <c r="F309" s="131"/>
      <c r="G309" s="131">
        <f>D309*E309</f>
        <v>0</v>
      </c>
    </row>
    <row r="310" spans="1:7" x14ac:dyDescent="0.3">
      <c r="B310" s="82"/>
      <c r="D310" s="132"/>
      <c r="F310" s="131"/>
    </row>
    <row r="311" spans="1:7" x14ac:dyDescent="0.3">
      <c r="A311" s="321"/>
      <c r="B311" s="82"/>
      <c r="D311" s="132"/>
      <c r="F311" s="131"/>
    </row>
    <row r="312" spans="1:7" ht="82.8" x14ac:dyDescent="0.3">
      <c r="A312" s="146" t="s">
        <v>949</v>
      </c>
      <c r="B312" s="82" t="s">
        <v>1121</v>
      </c>
      <c r="C312" s="150" t="s">
        <v>103</v>
      </c>
      <c r="D312" s="132">
        <f>17*0.5+180+23.7*0.75+15</f>
        <v>221.27500000000001</v>
      </c>
      <c r="F312" s="131"/>
      <c r="G312" s="131">
        <f>D312*E312</f>
        <v>0</v>
      </c>
    </row>
    <row r="313" spans="1:7" x14ac:dyDescent="0.3">
      <c r="A313" s="146" t="s">
        <v>94</v>
      </c>
      <c r="B313" s="82"/>
      <c r="D313" s="132"/>
      <c r="F313" s="131"/>
    </row>
    <row r="314" spans="1:7" x14ac:dyDescent="0.3">
      <c r="A314" s="146" t="s">
        <v>94</v>
      </c>
      <c r="B314" s="82"/>
      <c r="D314" s="132"/>
      <c r="F314" s="131"/>
    </row>
    <row r="315" spans="1:7" ht="69" x14ac:dyDescent="0.3">
      <c r="A315" s="146" t="s">
        <v>953</v>
      </c>
      <c r="B315" s="82" t="s">
        <v>148</v>
      </c>
      <c r="C315" s="150" t="s">
        <v>108</v>
      </c>
      <c r="D315" s="132">
        <f>17+16</f>
        <v>33</v>
      </c>
      <c r="F315" s="131"/>
      <c r="G315" s="131">
        <f>D315*E315</f>
        <v>0</v>
      </c>
    </row>
    <row r="316" spans="1:7" x14ac:dyDescent="0.3">
      <c r="A316" s="146" t="s">
        <v>94</v>
      </c>
      <c r="B316" s="82"/>
      <c r="D316" s="132"/>
      <c r="F316" s="131"/>
    </row>
    <row r="317" spans="1:7" x14ac:dyDescent="0.3">
      <c r="A317" s="146" t="s">
        <v>94</v>
      </c>
      <c r="B317" s="82"/>
      <c r="D317" s="132"/>
      <c r="F317" s="131"/>
    </row>
    <row r="318" spans="1:7" ht="69" x14ac:dyDescent="0.3">
      <c r="A318" s="146" t="s">
        <v>956</v>
      </c>
      <c r="B318" s="156" t="s">
        <v>1122</v>
      </c>
      <c r="C318" s="150" t="s">
        <v>103</v>
      </c>
      <c r="D318" s="131">
        <v>18</v>
      </c>
      <c r="F318" s="131"/>
      <c r="G318" s="131">
        <f>D318*E318</f>
        <v>0</v>
      </c>
    </row>
    <row r="319" spans="1:7" x14ac:dyDescent="0.3">
      <c r="A319" s="146" t="s">
        <v>94</v>
      </c>
      <c r="B319" s="156"/>
      <c r="D319" s="131"/>
      <c r="F319" s="131"/>
    </row>
    <row r="320" spans="1:7" x14ac:dyDescent="0.3">
      <c r="A320" s="146" t="s">
        <v>94</v>
      </c>
      <c r="B320" s="156"/>
      <c r="D320" s="131"/>
      <c r="F320" s="131"/>
    </row>
    <row r="321" spans="1:7" ht="82.8" x14ac:dyDescent="0.3">
      <c r="A321" s="146" t="s">
        <v>957</v>
      </c>
      <c r="B321" s="156" t="s">
        <v>1123</v>
      </c>
      <c r="D321" s="150"/>
      <c r="E321" s="150"/>
      <c r="F321" s="150"/>
      <c r="G321" s="150"/>
    </row>
    <row r="322" spans="1:7" ht="55.2" x14ac:dyDescent="0.3">
      <c r="A322" s="146" t="s">
        <v>964</v>
      </c>
      <c r="B322" s="156" t="s">
        <v>1124</v>
      </c>
      <c r="D322" s="150"/>
      <c r="E322" s="150"/>
      <c r="F322" s="150"/>
      <c r="G322" s="150"/>
    </row>
    <row r="323" spans="1:7" x14ac:dyDescent="0.3">
      <c r="A323" s="146" t="s">
        <v>94</v>
      </c>
      <c r="B323" s="156"/>
      <c r="D323" s="131"/>
      <c r="F323" s="131"/>
    </row>
    <row r="324" spans="1:7" x14ac:dyDescent="0.3">
      <c r="A324" s="146" t="s">
        <v>94</v>
      </c>
      <c r="B324" s="156" t="s">
        <v>1125</v>
      </c>
      <c r="C324" s="150" t="s">
        <v>103</v>
      </c>
      <c r="D324" s="131">
        <f>353*0.7</f>
        <v>247.1</v>
      </c>
      <c r="F324" s="131"/>
      <c r="G324" s="131">
        <f>D324*E324</f>
        <v>0</v>
      </c>
    </row>
    <row r="325" spans="1:7" x14ac:dyDescent="0.3">
      <c r="A325" s="146" t="s">
        <v>94</v>
      </c>
      <c r="B325" s="156"/>
      <c r="D325" s="150"/>
      <c r="F325" s="131"/>
    </row>
    <row r="326" spans="1:7" x14ac:dyDescent="0.3">
      <c r="A326" s="146" t="s">
        <v>94</v>
      </c>
      <c r="B326" s="156"/>
      <c r="D326" s="131"/>
      <c r="F326" s="131"/>
    </row>
    <row r="327" spans="1:7" ht="96.6" x14ac:dyDescent="0.3">
      <c r="A327" s="146" t="s">
        <v>967</v>
      </c>
      <c r="B327" s="156" t="s">
        <v>1126</v>
      </c>
      <c r="C327" s="150" t="s">
        <v>103</v>
      </c>
      <c r="D327" s="131">
        <f>21*0.8</f>
        <v>16.8</v>
      </c>
      <c r="F327" s="131"/>
      <c r="G327" s="131">
        <f>D327*E327</f>
        <v>0</v>
      </c>
    </row>
    <row r="328" spans="1:7" x14ac:dyDescent="0.3">
      <c r="A328" s="146" t="s">
        <v>94</v>
      </c>
      <c r="B328" s="156"/>
      <c r="D328" s="131"/>
      <c r="F328" s="131"/>
    </row>
    <row r="329" spans="1:7" x14ac:dyDescent="0.3">
      <c r="A329" s="146" t="s">
        <v>94</v>
      </c>
      <c r="B329" s="156"/>
      <c r="D329" s="131"/>
      <c r="F329" s="131"/>
    </row>
    <row r="330" spans="1:7" ht="110.4" x14ac:dyDescent="0.3">
      <c r="A330" s="146" t="s">
        <v>969</v>
      </c>
      <c r="B330" s="156" t="s">
        <v>1127</v>
      </c>
      <c r="C330" s="150" t="s">
        <v>103</v>
      </c>
      <c r="D330" s="131">
        <v>19</v>
      </c>
      <c r="F330" s="131"/>
      <c r="G330" s="131">
        <f>D330*E330</f>
        <v>0</v>
      </c>
    </row>
    <row r="331" spans="1:7" x14ac:dyDescent="0.3">
      <c r="A331" s="146" t="s">
        <v>94</v>
      </c>
      <c r="B331" s="156"/>
      <c r="D331" s="131"/>
      <c r="F331" s="131"/>
    </row>
    <row r="332" spans="1:7" x14ac:dyDescent="0.3">
      <c r="A332" s="146" t="s">
        <v>94</v>
      </c>
      <c r="B332" s="156"/>
      <c r="D332" s="131"/>
      <c r="F332" s="131"/>
    </row>
    <row r="333" spans="1:7" ht="41.4" x14ac:dyDescent="0.3">
      <c r="A333" s="146" t="s">
        <v>973</v>
      </c>
      <c r="B333" s="156" t="s">
        <v>1128</v>
      </c>
      <c r="C333" s="150" t="s">
        <v>103</v>
      </c>
      <c r="D333" s="131">
        <v>10</v>
      </c>
      <c r="F333" s="131"/>
      <c r="G333" s="131">
        <f>D333*E333</f>
        <v>0</v>
      </c>
    </row>
    <row r="334" spans="1:7" x14ac:dyDescent="0.3">
      <c r="A334" s="146" t="s">
        <v>94</v>
      </c>
      <c r="B334" s="156"/>
      <c r="D334" s="131"/>
      <c r="F334" s="131"/>
    </row>
    <row r="335" spans="1:7" x14ac:dyDescent="0.3">
      <c r="A335" s="146" t="s">
        <v>94</v>
      </c>
      <c r="B335" s="156"/>
      <c r="D335" s="131"/>
      <c r="F335" s="131"/>
    </row>
    <row r="336" spans="1:7" ht="55.2" x14ac:dyDescent="0.3">
      <c r="A336" s="146" t="s">
        <v>977</v>
      </c>
      <c r="B336" s="156" t="s">
        <v>153</v>
      </c>
      <c r="C336" s="150" t="s">
        <v>105</v>
      </c>
      <c r="D336" s="131">
        <v>12</v>
      </c>
      <c r="F336" s="131"/>
      <c r="G336" s="131">
        <f>D336*E336</f>
        <v>0</v>
      </c>
    </row>
    <row r="337" spans="1:7" x14ac:dyDescent="0.3">
      <c r="A337" s="146" t="s">
        <v>94</v>
      </c>
      <c r="B337" s="156"/>
      <c r="F337" s="131"/>
    </row>
    <row r="338" spans="1:7" x14ac:dyDescent="0.3">
      <c r="A338" s="146" t="s">
        <v>94</v>
      </c>
      <c r="B338" s="156"/>
      <c r="F338" s="131"/>
    </row>
    <row r="339" spans="1:7" ht="41.4" x14ac:dyDescent="0.3">
      <c r="A339" s="146" t="s">
        <v>1142</v>
      </c>
      <c r="B339" s="156" t="s">
        <v>1129</v>
      </c>
      <c r="C339" s="150" t="s">
        <v>105</v>
      </c>
      <c r="D339" s="131">
        <v>12</v>
      </c>
      <c r="F339" s="131"/>
      <c r="G339" s="131">
        <f>D339*E339</f>
        <v>0</v>
      </c>
    </row>
    <row r="340" spans="1:7" x14ac:dyDescent="0.3">
      <c r="A340" s="146" t="s">
        <v>94</v>
      </c>
      <c r="B340" s="156"/>
      <c r="D340" s="131"/>
      <c r="F340" s="131"/>
    </row>
    <row r="341" spans="1:7" x14ac:dyDescent="0.3">
      <c r="A341" s="146" t="s">
        <v>94</v>
      </c>
      <c r="B341" s="156"/>
      <c r="F341" s="131"/>
    </row>
    <row r="342" spans="1:7" ht="55.2" x14ac:dyDescent="0.3">
      <c r="A342" s="146" t="s">
        <v>1143</v>
      </c>
      <c r="B342" s="156" t="s">
        <v>1130</v>
      </c>
      <c r="C342" s="150" t="s">
        <v>102</v>
      </c>
      <c r="D342" s="131">
        <v>1</v>
      </c>
      <c r="F342" s="131"/>
      <c r="G342" s="131">
        <f>D342*E342</f>
        <v>0</v>
      </c>
    </row>
    <row r="343" spans="1:7" x14ac:dyDescent="0.3">
      <c r="A343" s="146" t="s">
        <v>94</v>
      </c>
      <c r="B343" s="156"/>
      <c r="F343" s="131"/>
    </row>
    <row r="344" spans="1:7" x14ac:dyDescent="0.3">
      <c r="A344" s="146" t="s">
        <v>94</v>
      </c>
      <c r="B344" s="156"/>
      <c r="F344" s="131"/>
    </row>
    <row r="345" spans="1:7" ht="55.2" x14ac:dyDescent="0.3">
      <c r="A345" s="146" t="s">
        <v>1144</v>
      </c>
      <c r="B345" s="139" t="s">
        <v>161</v>
      </c>
      <c r="C345" s="362"/>
      <c r="F345" s="131"/>
    </row>
    <row r="346" spans="1:7" x14ac:dyDescent="0.3">
      <c r="A346" s="146" t="s">
        <v>94</v>
      </c>
      <c r="B346" s="82"/>
    </row>
    <row r="347" spans="1:7" x14ac:dyDescent="0.3">
      <c r="A347" s="146" t="s">
        <v>94</v>
      </c>
      <c r="B347" s="82" t="s">
        <v>1138</v>
      </c>
    </row>
    <row r="348" spans="1:7" ht="124.2" x14ac:dyDescent="0.3">
      <c r="A348" s="146" t="s">
        <v>1145</v>
      </c>
      <c r="B348" s="82" t="s">
        <v>1131</v>
      </c>
      <c r="C348" s="362" t="s">
        <v>103</v>
      </c>
      <c r="D348" s="131">
        <v>103.5</v>
      </c>
      <c r="F348" s="131"/>
      <c r="G348" s="131">
        <f>D348*E348</f>
        <v>0</v>
      </c>
    </row>
    <row r="349" spans="1:7" x14ac:dyDescent="0.3">
      <c r="A349" s="146" t="s">
        <v>94</v>
      </c>
      <c r="B349" s="82"/>
    </row>
    <row r="350" spans="1:7" x14ac:dyDescent="0.3">
      <c r="A350" s="146" t="s">
        <v>1146</v>
      </c>
      <c r="B350" s="82" t="s">
        <v>1139</v>
      </c>
    </row>
    <row r="351" spans="1:7" ht="124.2" x14ac:dyDescent="0.3">
      <c r="A351" s="146" t="s">
        <v>94</v>
      </c>
      <c r="B351" s="82" t="s">
        <v>1132</v>
      </c>
      <c r="C351" s="362" t="s">
        <v>103</v>
      </c>
      <c r="D351" s="131">
        <v>38</v>
      </c>
      <c r="F351" s="131"/>
      <c r="G351" s="131">
        <f>D351*E351</f>
        <v>0</v>
      </c>
    </row>
    <row r="352" spans="1:7" x14ac:dyDescent="0.3">
      <c r="B352" s="82"/>
      <c r="C352" s="362"/>
      <c r="D352" s="131"/>
      <c r="F352" s="131"/>
    </row>
    <row r="353" spans="1:7" x14ac:dyDescent="0.3">
      <c r="A353" s="146" t="s">
        <v>94</v>
      </c>
      <c r="B353" s="82"/>
      <c r="C353" s="363"/>
      <c r="E353" s="130"/>
    </row>
    <row r="354" spans="1:7" x14ac:dyDescent="0.3">
      <c r="A354" s="146" t="s">
        <v>1147</v>
      </c>
      <c r="B354" s="82" t="s">
        <v>1140</v>
      </c>
    </row>
    <row r="355" spans="1:7" ht="69" x14ac:dyDescent="0.3">
      <c r="A355" s="146" t="s">
        <v>94</v>
      </c>
      <c r="B355" s="82" t="s">
        <v>1133</v>
      </c>
      <c r="C355" s="362" t="s">
        <v>103</v>
      </c>
      <c r="D355" s="131">
        <v>3.4</v>
      </c>
      <c r="F355" s="131"/>
      <c r="G355" s="131">
        <f>D355*E355</f>
        <v>0</v>
      </c>
    </row>
    <row r="356" spans="1:7" x14ac:dyDescent="0.3">
      <c r="A356" s="146" t="s">
        <v>94</v>
      </c>
      <c r="B356" s="82"/>
      <c r="C356" s="363"/>
      <c r="E356" s="130"/>
    </row>
    <row r="357" spans="1:7" x14ac:dyDescent="0.3">
      <c r="A357" s="146" t="s">
        <v>94</v>
      </c>
      <c r="B357" s="82"/>
      <c r="C357" s="362"/>
      <c r="D357" s="131"/>
      <c r="F357" s="131"/>
    </row>
    <row r="358" spans="1:7" ht="27.6" x14ac:dyDescent="0.3">
      <c r="A358" s="146" t="s">
        <v>1148</v>
      </c>
      <c r="B358" s="82" t="s">
        <v>1134</v>
      </c>
      <c r="C358" s="362" t="s">
        <v>108</v>
      </c>
      <c r="D358" s="131">
        <v>16.5</v>
      </c>
      <c r="F358" s="131"/>
      <c r="G358" s="131">
        <f>D358*E358</f>
        <v>0</v>
      </c>
    </row>
    <row r="359" spans="1:7" x14ac:dyDescent="0.3">
      <c r="A359" s="146" t="s">
        <v>94</v>
      </c>
    </row>
    <row r="360" spans="1:7" x14ac:dyDescent="0.3">
      <c r="A360" s="146" t="s">
        <v>94</v>
      </c>
    </row>
    <row r="361" spans="1:7" ht="69" x14ac:dyDescent="0.3">
      <c r="A361" s="146" t="s">
        <v>1149</v>
      </c>
      <c r="B361" s="82" t="s">
        <v>1135</v>
      </c>
      <c r="C361" s="362" t="s">
        <v>103</v>
      </c>
      <c r="D361" s="131">
        <v>34.200000000000003</v>
      </c>
      <c r="F361" s="131"/>
      <c r="G361" s="131">
        <f>D361*E361</f>
        <v>0</v>
      </c>
    </row>
    <row r="362" spans="1:7" x14ac:dyDescent="0.3">
      <c r="A362" s="146" t="s">
        <v>94</v>
      </c>
    </row>
    <row r="363" spans="1:7" x14ac:dyDescent="0.3">
      <c r="A363" s="146" t="s">
        <v>94</v>
      </c>
      <c r="B363" s="82"/>
      <c r="C363" s="363"/>
      <c r="E363" s="130"/>
    </row>
    <row r="364" spans="1:7" ht="82.8" x14ac:dyDescent="0.3">
      <c r="A364" s="146" t="s">
        <v>1150</v>
      </c>
      <c r="B364" s="82" t="s">
        <v>1136</v>
      </c>
      <c r="C364" s="150" t="s">
        <v>103</v>
      </c>
      <c r="D364" s="131">
        <v>15</v>
      </c>
      <c r="G364" s="131">
        <f>D364*E364</f>
        <v>0</v>
      </c>
    </row>
    <row r="365" spans="1:7" x14ac:dyDescent="0.3">
      <c r="A365" s="146" t="s">
        <v>94</v>
      </c>
      <c r="B365" s="156"/>
      <c r="D365" s="131"/>
      <c r="F365" s="131"/>
    </row>
    <row r="366" spans="1:7" x14ac:dyDescent="0.3">
      <c r="A366" s="146" t="s">
        <v>94</v>
      </c>
      <c r="B366" s="156"/>
      <c r="D366" s="131"/>
      <c r="F366" s="131"/>
    </row>
    <row r="367" spans="1:7" ht="41.4" x14ac:dyDescent="0.3">
      <c r="A367" s="146" t="s">
        <v>1151</v>
      </c>
      <c r="B367" s="139" t="s">
        <v>164</v>
      </c>
      <c r="C367" s="150" t="s">
        <v>105</v>
      </c>
      <c r="D367" s="131">
        <v>50</v>
      </c>
      <c r="F367" s="131"/>
      <c r="G367" s="131">
        <f>D367*E367</f>
        <v>0</v>
      </c>
    </row>
    <row r="368" spans="1:7" ht="14.4" x14ac:dyDescent="0.3">
      <c r="A368" s="146" t="s">
        <v>94</v>
      </c>
      <c r="B368" s="312"/>
      <c r="C368" s="364"/>
      <c r="D368" s="132"/>
      <c r="E368" s="157"/>
      <c r="F368" s="157"/>
      <c r="G368" s="157"/>
    </row>
    <row r="369" spans="1:7" ht="14.4" x14ac:dyDescent="0.3">
      <c r="A369" s="146" t="s">
        <v>94</v>
      </c>
      <c r="B369" s="312"/>
      <c r="C369" s="364"/>
      <c r="D369" s="132"/>
      <c r="E369" s="157"/>
      <c r="F369" s="157"/>
      <c r="G369" s="157"/>
    </row>
    <row r="370" spans="1:7" ht="55.2" x14ac:dyDescent="0.3">
      <c r="A370" s="146" t="s">
        <v>1152</v>
      </c>
      <c r="B370" s="156" t="s">
        <v>1137</v>
      </c>
      <c r="C370" s="150" t="s">
        <v>128</v>
      </c>
      <c r="D370" s="131">
        <f>175*7</f>
        <v>1225</v>
      </c>
      <c r="F370" s="131"/>
      <c r="G370" s="131">
        <f>D370*E370</f>
        <v>0</v>
      </c>
    </row>
    <row r="371" spans="1:7" ht="14.4" x14ac:dyDescent="0.3">
      <c r="A371" s="146" t="s">
        <v>94</v>
      </c>
      <c r="B371" s="312"/>
      <c r="C371" s="364"/>
      <c r="D371" s="132"/>
      <c r="E371" s="157"/>
      <c r="F371" s="157"/>
      <c r="G371" s="157"/>
    </row>
    <row r="372" spans="1:7" ht="14.4" x14ac:dyDescent="0.3">
      <c r="A372" s="146" t="s">
        <v>94</v>
      </c>
      <c r="B372" s="312"/>
      <c r="C372" s="364"/>
      <c r="D372" s="132"/>
      <c r="E372" s="157"/>
      <c r="F372" s="157"/>
      <c r="G372" s="157"/>
    </row>
    <row r="373" spans="1:7" ht="55.2" x14ac:dyDescent="0.3">
      <c r="A373" s="146" t="s">
        <v>1153</v>
      </c>
      <c r="B373" s="156" t="s">
        <v>168</v>
      </c>
      <c r="C373" s="362"/>
      <c r="D373" s="131"/>
      <c r="F373" s="131"/>
    </row>
    <row r="374" spans="1:7" x14ac:dyDescent="0.3">
      <c r="A374" s="146" t="s">
        <v>94</v>
      </c>
      <c r="B374" s="156" t="s">
        <v>169</v>
      </c>
      <c r="C374" s="150" t="s">
        <v>130</v>
      </c>
      <c r="D374" s="131">
        <v>50</v>
      </c>
      <c r="F374" s="131"/>
      <c r="G374" s="131">
        <f>D374*E374</f>
        <v>0</v>
      </c>
    </row>
    <row r="375" spans="1:7" x14ac:dyDescent="0.3">
      <c r="A375" s="146" t="s">
        <v>94</v>
      </c>
      <c r="B375" s="156" t="s">
        <v>170</v>
      </c>
      <c r="C375" s="150" t="s">
        <v>130</v>
      </c>
      <c r="D375" s="131">
        <v>100</v>
      </c>
      <c r="F375" s="131"/>
      <c r="G375" s="131">
        <f>D375*E375</f>
        <v>0</v>
      </c>
    </row>
    <row r="376" spans="1:7" x14ac:dyDescent="0.3">
      <c r="A376" s="146" t="s">
        <v>94</v>
      </c>
      <c r="B376" s="156" t="s">
        <v>171</v>
      </c>
      <c r="C376" s="150" t="s">
        <v>130</v>
      </c>
      <c r="D376" s="131">
        <v>100</v>
      </c>
      <c r="F376" s="131"/>
      <c r="G376" s="131">
        <f>D376*E376</f>
        <v>0</v>
      </c>
    </row>
    <row r="377" spans="1:7" x14ac:dyDescent="0.3">
      <c r="A377" s="204" t="s">
        <v>94</v>
      </c>
      <c r="B377" s="528"/>
      <c r="C377" s="543"/>
      <c r="D377" s="153"/>
      <c r="E377" s="153"/>
      <c r="F377" s="153"/>
      <c r="G377" s="153"/>
    </row>
    <row r="378" spans="1:7" x14ac:dyDescent="0.3">
      <c r="A378" s="146" t="s">
        <v>94</v>
      </c>
      <c r="B378" s="139"/>
      <c r="C378" s="362"/>
      <c r="D378" s="131"/>
      <c r="F378" s="131"/>
    </row>
    <row r="379" spans="1:7" ht="41.4" x14ac:dyDescent="0.3">
      <c r="A379" s="146" t="s">
        <v>94</v>
      </c>
      <c r="B379" s="582" t="s">
        <v>987</v>
      </c>
      <c r="C379" s="150" t="s">
        <v>120</v>
      </c>
      <c r="D379" s="131">
        <v>0</v>
      </c>
      <c r="F379" s="131"/>
      <c r="G379" s="131">
        <v>0</v>
      </c>
    </row>
    <row r="380" spans="1:7" x14ac:dyDescent="0.3">
      <c r="B380" s="139"/>
      <c r="C380" s="362"/>
      <c r="F380" s="131"/>
    </row>
    <row r="381" spans="1:7" x14ac:dyDescent="0.3">
      <c r="B381" s="582"/>
      <c r="D381" s="131"/>
      <c r="F381" s="131"/>
    </row>
    <row r="382" spans="1:7" s="212" customFormat="1" ht="14.4" thickBot="1" x14ac:dyDescent="0.35">
      <c r="A382" s="407"/>
      <c r="B382" s="467" t="s">
        <v>173</v>
      </c>
      <c r="C382" s="399"/>
      <c r="D382" s="555"/>
      <c r="E382" s="406"/>
      <c r="F382" s="406"/>
      <c r="G382" s="406">
        <f>SUM(G7:G381)</f>
        <v>0</v>
      </c>
    </row>
    <row r="383" spans="1:7" ht="14.4" thickTop="1" x14ac:dyDescent="0.3">
      <c r="B383" s="191" t="s">
        <v>94</v>
      </c>
    </row>
    <row r="388" spans="1:7" ht="14.4" thickBot="1" x14ac:dyDescent="0.35">
      <c r="A388" s="526" t="s">
        <v>30</v>
      </c>
      <c r="B388" s="593" t="s">
        <v>859</v>
      </c>
      <c r="C388" s="366"/>
      <c r="D388" s="313"/>
      <c r="E388" s="314"/>
      <c r="F388" s="256"/>
      <c r="G388" s="314"/>
    </row>
    <row r="389" spans="1:7" ht="14.4" thickTop="1" x14ac:dyDescent="0.3">
      <c r="A389" s="529"/>
      <c r="B389" s="598"/>
      <c r="C389" s="530"/>
      <c r="D389" s="531"/>
      <c r="E389" s="532"/>
      <c r="F389" s="257"/>
      <c r="G389" s="532"/>
    </row>
    <row r="390" spans="1:7" ht="54" customHeight="1" x14ac:dyDescent="0.3">
      <c r="A390" s="529"/>
      <c r="B390" s="608" t="s">
        <v>99</v>
      </c>
      <c r="C390" s="608"/>
      <c r="D390" s="608"/>
      <c r="E390" s="608"/>
      <c r="F390" s="257"/>
      <c r="G390" s="532"/>
    </row>
    <row r="391" spans="1:7" ht="12.75" customHeight="1" x14ac:dyDescent="0.3">
      <c r="A391" s="529"/>
      <c r="B391" s="598"/>
      <c r="C391" s="530"/>
      <c r="D391" s="531"/>
      <c r="E391" s="532"/>
      <c r="F391" s="257"/>
      <c r="G391" s="532"/>
    </row>
    <row r="392" spans="1:7" ht="12.75" customHeight="1" x14ac:dyDescent="0.3">
      <c r="A392" s="529"/>
      <c r="B392" s="608" t="s">
        <v>100</v>
      </c>
      <c r="C392" s="608"/>
      <c r="D392" s="608"/>
      <c r="E392" s="608"/>
      <c r="F392" s="257"/>
      <c r="G392" s="532"/>
    </row>
    <row r="393" spans="1:7" ht="12.75" customHeight="1" x14ac:dyDescent="0.3">
      <c r="A393" s="529"/>
      <c r="B393" s="82"/>
      <c r="C393" s="530"/>
      <c r="D393" s="531"/>
      <c r="E393" s="532"/>
      <c r="F393" s="257"/>
      <c r="G393" s="532"/>
    </row>
    <row r="394" spans="1:7" ht="27.75" customHeight="1" x14ac:dyDescent="0.3">
      <c r="A394" s="529"/>
      <c r="B394" s="608" t="s">
        <v>101</v>
      </c>
      <c r="C394" s="608"/>
      <c r="D394" s="608"/>
      <c r="E394" s="608"/>
      <c r="F394" s="257"/>
      <c r="G394" s="532"/>
    </row>
    <row r="395" spans="1:7" ht="27.75" customHeight="1" x14ac:dyDescent="0.3">
      <c r="A395" s="529"/>
      <c r="B395" s="587"/>
      <c r="C395" s="533"/>
      <c r="D395" s="386"/>
      <c r="E395" s="386"/>
      <c r="F395" s="257"/>
      <c r="G395" s="532"/>
    </row>
    <row r="396" spans="1:7" ht="12.75" customHeight="1" x14ac:dyDescent="0.3">
      <c r="A396" s="529"/>
      <c r="B396" s="82"/>
      <c r="C396" s="530"/>
      <c r="D396" s="531"/>
      <c r="E396" s="532"/>
      <c r="F396" s="257"/>
      <c r="G396" s="532"/>
    </row>
    <row r="397" spans="1:7" s="149" customFormat="1" ht="18.75" customHeight="1" x14ac:dyDescent="0.3">
      <c r="A397" s="560"/>
      <c r="B397" s="553" t="s">
        <v>1199</v>
      </c>
      <c r="C397" s="561"/>
      <c r="D397" s="562"/>
      <c r="E397" s="563"/>
      <c r="F397" s="564"/>
      <c r="G397" s="563"/>
    </row>
    <row r="398" spans="1:7" ht="12.75" customHeight="1" x14ac:dyDescent="0.3"/>
    <row r="399" spans="1:7" ht="12.75" customHeight="1" x14ac:dyDescent="0.3">
      <c r="A399" s="322"/>
      <c r="B399" s="599"/>
      <c r="C399" s="367"/>
      <c r="D399" s="134"/>
      <c r="E399" s="135"/>
      <c r="F399" s="136"/>
      <c r="G399" s="135"/>
    </row>
    <row r="400" spans="1:7" ht="12.75" customHeight="1" x14ac:dyDescent="0.3">
      <c r="A400" s="146" t="s">
        <v>29</v>
      </c>
      <c r="B400" s="82" t="s">
        <v>1195</v>
      </c>
      <c r="D400" s="128"/>
      <c r="E400" s="128"/>
      <c r="G400" s="132"/>
    </row>
    <row r="401" spans="1:7" ht="12.75" customHeight="1" x14ac:dyDescent="0.3">
      <c r="B401" s="82" t="s">
        <v>1194</v>
      </c>
      <c r="D401" s="128"/>
      <c r="E401" s="128"/>
      <c r="F401" s="128"/>
      <c r="G401" s="128"/>
    </row>
    <row r="402" spans="1:7" ht="12.75" customHeight="1" x14ac:dyDescent="0.3">
      <c r="B402" s="138" t="s">
        <v>1158</v>
      </c>
      <c r="C402" s="544"/>
      <c r="D402" s="128"/>
      <c r="E402" s="128"/>
      <c r="F402" s="128"/>
      <c r="G402" s="128"/>
    </row>
    <row r="403" spans="1:7" ht="12.75" customHeight="1" x14ac:dyDescent="0.3">
      <c r="B403" s="587" t="s">
        <v>1159</v>
      </c>
      <c r="C403" s="544"/>
      <c r="D403" s="128"/>
      <c r="E403" s="128"/>
      <c r="G403" s="132"/>
    </row>
    <row r="404" spans="1:7" ht="12.75" customHeight="1" x14ac:dyDescent="0.3">
      <c r="B404" s="587" t="s">
        <v>1160</v>
      </c>
      <c r="C404" s="544"/>
      <c r="D404" s="128"/>
      <c r="E404" s="128"/>
      <c r="G404" s="132"/>
    </row>
    <row r="405" spans="1:7" ht="12.75" customHeight="1" x14ac:dyDescent="0.3">
      <c r="B405" s="587" t="s">
        <v>1161</v>
      </c>
      <c r="C405" s="544"/>
      <c r="D405" s="128"/>
      <c r="E405" s="128"/>
      <c r="G405" s="132"/>
    </row>
    <row r="406" spans="1:7" ht="12.75" customHeight="1" x14ac:dyDescent="0.3">
      <c r="B406" s="587" t="s">
        <v>1162</v>
      </c>
      <c r="C406" s="544"/>
      <c r="D406" s="128"/>
      <c r="E406" s="128"/>
      <c r="G406" s="132"/>
    </row>
    <row r="407" spans="1:7" ht="12.75" customHeight="1" x14ac:dyDescent="0.3">
      <c r="B407" s="587" t="s">
        <v>1163</v>
      </c>
      <c r="C407" s="150" t="s">
        <v>102</v>
      </c>
      <c r="D407" s="132">
        <v>1</v>
      </c>
      <c r="G407" s="131">
        <f>D407*E407</f>
        <v>0</v>
      </c>
    </row>
    <row r="408" spans="1:7" ht="12.75" customHeight="1" x14ac:dyDescent="0.3">
      <c r="B408" s="587"/>
      <c r="D408" s="132"/>
    </row>
    <row r="409" spans="1:7" ht="12.75" customHeight="1" x14ac:dyDescent="0.3">
      <c r="B409" s="587"/>
      <c r="C409" s="544"/>
      <c r="D409" s="128"/>
      <c r="E409" s="128"/>
      <c r="G409" s="132"/>
    </row>
    <row r="410" spans="1:7" ht="12.75" customHeight="1" x14ac:dyDescent="0.3">
      <c r="A410" s="324" t="s">
        <v>30</v>
      </c>
      <c r="B410" s="141" t="s">
        <v>1196</v>
      </c>
      <c r="C410" s="144" t="s">
        <v>103</v>
      </c>
      <c r="D410" s="143">
        <v>13.5</v>
      </c>
      <c r="E410" s="143"/>
      <c r="F410" s="143">
        <f>+D410*E410</f>
        <v>0</v>
      </c>
      <c r="G410" s="131">
        <f>D410*E410</f>
        <v>0</v>
      </c>
    </row>
    <row r="411" spans="1:7" ht="12.75" customHeight="1" x14ac:dyDescent="0.3">
      <c r="A411" s="325"/>
      <c r="B411" s="587"/>
      <c r="D411" s="132"/>
    </row>
    <row r="412" spans="1:7" ht="12.75" customHeight="1" x14ac:dyDescent="0.3">
      <c r="A412" s="325"/>
      <c r="B412" s="587"/>
      <c r="D412" s="132"/>
    </row>
    <row r="413" spans="1:7" ht="12.75" customHeight="1" x14ac:dyDescent="0.3">
      <c r="A413" s="325" t="s">
        <v>32</v>
      </c>
      <c r="B413" s="587" t="s">
        <v>1197</v>
      </c>
      <c r="D413" s="128"/>
    </row>
    <row r="414" spans="1:7" ht="12.75" customHeight="1" x14ac:dyDescent="0.3">
      <c r="A414" s="325"/>
      <c r="B414" s="587" t="s">
        <v>1164</v>
      </c>
      <c r="D414" s="132"/>
    </row>
    <row r="415" spans="1:7" ht="12.75" customHeight="1" x14ac:dyDescent="0.3">
      <c r="A415" s="325" t="s">
        <v>104</v>
      </c>
      <c r="B415" s="587" t="s">
        <v>1165</v>
      </c>
      <c r="C415" s="150" t="s">
        <v>105</v>
      </c>
      <c r="D415" s="132">
        <v>2</v>
      </c>
      <c r="G415" s="131">
        <f>D415*E415</f>
        <v>0</v>
      </c>
    </row>
    <row r="416" spans="1:7" ht="12.75" customHeight="1" x14ac:dyDescent="0.3">
      <c r="A416" s="325" t="s">
        <v>106</v>
      </c>
      <c r="B416" s="587" t="s">
        <v>1166</v>
      </c>
      <c r="C416" s="150" t="s">
        <v>105</v>
      </c>
      <c r="D416" s="132">
        <v>1</v>
      </c>
      <c r="G416" s="131">
        <f>D416*E416</f>
        <v>0</v>
      </c>
    </row>
    <row r="417" spans="1:7" ht="12.75" customHeight="1" x14ac:dyDescent="0.3">
      <c r="A417" s="325" t="s">
        <v>107</v>
      </c>
      <c r="B417" s="587" t="s">
        <v>1167</v>
      </c>
      <c r="C417" s="150" t="s">
        <v>108</v>
      </c>
      <c r="D417" s="132">
        <v>12.5</v>
      </c>
      <c r="G417" s="131">
        <f>D417*E417</f>
        <v>0</v>
      </c>
    </row>
    <row r="418" spans="1:7" ht="12.75" customHeight="1" x14ac:dyDescent="0.3">
      <c r="A418" s="325" t="s">
        <v>109</v>
      </c>
      <c r="B418" s="587" t="s">
        <v>1168</v>
      </c>
      <c r="D418" s="132"/>
    </row>
    <row r="419" spans="1:7" ht="12.75" customHeight="1" x14ac:dyDescent="0.3">
      <c r="A419" s="325"/>
      <c r="B419" s="587" t="s">
        <v>1169</v>
      </c>
      <c r="C419" s="150" t="s">
        <v>105</v>
      </c>
      <c r="D419" s="132">
        <v>2</v>
      </c>
      <c r="G419" s="131">
        <f>D419*E419</f>
        <v>0</v>
      </c>
    </row>
    <row r="420" spans="1:7" ht="12.75" customHeight="1" x14ac:dyDescent="0.3">
      <c r="A420" s="325"/>
      <c r="B420" s="587" t="s">
        <v>1170</v>
      </c>
      <c r="C420" s="150" t="s">
        <v>105</v>
      </c>
      <c r="D420" s="132">
        <v>2</v>
      </c>
      <c r="G420" s="131">
        <f>D420*E420</f>
        <v>0</v>
      </c>
    </row>
    <row r="421" spans="1:7" ht="12.75" customHeight="1" x14ac:dyDescent="0.3">
      <c r="A421" s="325" t="s">
        <v>110</v>
      </c>
      <c r="B421" s="587" t="s">
        <v>1171</v>
      </c>
      <c r="C421" s="150" t="s">
        <v>102</v>
      </c>
      <c r="D421" s="132">
        <v>1</v>
      </c>
      <c r="G421" s="131">
        <f>D421*E421</f>
        <v>0</v>
      </c>
    </row>
    <row r="422" spans="1:7" ht="12.75" customHeight="1" x14ac:dyDescent="0.3">
      <c r="A422" s="325"/>
      <c r="B422" s="587"/>
      <c r="D422" s="132"/>
    </row>
    <row r="423" spans="1:7" ht="12.75" customHeight="1" x14ac:dyDescent="0.3">
      <c r="A423" s="325"/>
      <c r="B423" s="587"/>
      <c r="D423" s="132"/>
    </row>
    <row r="424" spans="1:7" ht="12.75" customHeight="1" x14ac:dyDescent="0.3">
      <c r="A424" s="325" t="s">
        <v>34</v>
      </c>
      <c r="B424" s="587" t="s">
        <v>1172</v>
      </c>
      <c r="C424" s="150" t="s">
        <v>105</v>
      </c>
      <c r="D424" s="132">
        <v>2</v>
      </c>
      <c r="G424" s="131">
        <f>D424*E424</f>
        <v>0</v>
      </c>
    </row>
    <row r="425" spans="1:7" ht="12.75" customHeight="1" x14ac:dyDescent="0.3">
      <c r="A425" s="325"/>
      <c r="B425" s="587"/>
      <c r="D425" s="132"/>
    </row>
    <row r="426" spans="1:7" ht="12.75" customHeight="1" x14ac:dyDescent="0.3">
      <c r="A426" s="325"/>
      <c r="B426" s="587"/>
      <c r="D426" s="132"/>
    </row>
    <row r="427" spans="1:7" ht="12.75" customHeight="1" x14ac:dyDescent="0.3">
      <c r="A427" s="322" t="s">
        <v>35</v>
      </c>
      <c r="B427" s="587" t="s">
        <v>1173</v>
      </c>
      <c r="C427" s="144" t="s">
        <v>108</v>
      </c>
      <c r="D427" s="143">
        <v>12</v>
      </c>
      <c r="E427" s="143"/>
      <c r="F427" s="143">
        <f>+D427*E427</f>
        <v>0</v>
      </c>
      <c r="G427" s="131">
        <f>D427*E427</f>
        <v>0</v>
      </c>
    </row>
    <row r="428" spans="1:7" ht="12.75" customHeight="1" x14ac:dyDescent="0.3">
      <c r="A428" s="322"/>
      <c r="B428" s="599"/>
      <c r="C428" s="367"/>
      <c r="D428" s="134"/>
      <c r="E428" s="135"/>
      <c r="F428" s="136"/>
      <c r="G428" s="135"/>
    </row>
    <row r="429" spans="1:7" ht="12.75" customHeight="1" x14ac:dyDescent="0.3">
      <c r="A429" s="322"/>
      <c r="B429" s="599"/>
      <c r="C429" s="367"/>
      <c r="D429" s="134"/>
      <c r="E429" s="135"/>
      <c r="F429" s="136"/>
      <c r="G429" s="135"/>
    </row>
    <row r="430" spans="1:7" ht="12.75" customHeight="1" x14ac:dyDescent="0.3">
      <c r="A430" s="322" t="s">
        <v>91</v>
      </c>
      <c r="B430" s="587" t="s">
        <v>1174</v>
      </c>
      <c r="C430" s="144" t="s">
        <v>103</v>
      </c>
      <c r="D430" s="143">
        <v>8</v>
      </c>
      <c r="E430" s="143"/>
      <c r="F430" s="143">
        <f>+D430*E430</f>
        <v>0</v>
      </c>
      <c r="G430" s="131">
        <f>D430*E430</f>
        <v>0</v>
      </c>
    </row>
    <row r="431" spans="1:7" ht="12.75" customHeight="1" x14ac:dyDescent="0.3">
      <c r="A431" s="325"/>
      <c r="B431" s="587"/>
      <c r="D431" s="132"/>
    </row>
    <row r="432" spans="1:7" ht="12.75" customHeight="1" x14ac:dyDescent="0.3">
      <c r="A432" s="325"/>
      <c r="B432" s="587"/>
      <c r="D432" s="132"/>
    </row>
    <row r="433" spans="1:7" ht="12.75" customHeight="1" x14ac:dyDescent="0.3">
      <c r="A433" s="322" t="s">
        <v>92</v>
      </c>
      <c r="B433" s="587" t="s">
        <v>1175</v>
      </c>
      <c r="C433" s="144" t="s">
        <v>103</v>
      </c>
      <c r="D433" s="143">
        <v>26.9</v>
      </c>
      <c r="E433" s="143"/>
      <c r="F433" s="143">
        <f>+D433*E433</f>
        <v>0</v>
      </c>
      <c r="G433" s="131">
        <f>D433*E433</f>
        <v>0</v>
      </c>
    </row>
    <row r="434" spans="1:7" ht="12.75" customHeight="1" x14ac:dyDescent="0.3">
      <c r="A434" s="325"/>
      <c r="B434" s="587"/>
      <c r="D434" s="132"/>
    </row>
    <row r="435" spans="1:7" ht="12.75" customHeight="1" x14ac:dyDescent="0.3">
      <c r="A435" s="325"/>
      <c r="B435" s="587"/>
      <c r="D435" s="132"/>
    </row>
    <row r="436" spans="1:7" ht="12.75" customHeight="1" x14ac:dyDescent="0.3">
      <c r="A436" s="325" t="s">
        <v>95</v>
      </c>
      <c r="B436" s="587" t="s">
        <v>1176</v>
      </c>
      <c r="C436" s="150" t="s">
        <v>108</v>
      </c>
      <c r="D436" s="132">
        <f>21.9+14.1</f>
        <v>36</v>
      </c>
      <c r="G436" s="131">
        <f>D436*E436</f>
        <v>0</v>
      </c>
    </row>
    <row r="437" spans="1:7" ht="12.75" customHeight="1" x14ac:dyDescent="0.3">
      <c r="A437" s="325"/>
      <c r="B437" s="587"/>
      <c r="D437" s="132"/>
    </row>
    <row r="438" spans="1:7" ht="12.75" customHeight="1" x14ac:dyDescent="0.3">
      <c r="A438" s="325"/>
      <c r="B438" s="587"/>
      <c r="D438" s="132"/>
    </row>
    <row r="439" spans="1:7" ht="12.75" customHeight="1" x14ac:dyDescent="0.3">
      <c r="A439" s="325" t="s">
        <v>97</v>
      </c>
      <c r="B439" s="587" t="s">
        <v>1177</v>
      </c>
      <c r="C439" s="150" t="s">
        <v>105</v>
      </c>
      <c r="D439" s="132">
        <v>1</v>
      </c>
      <c r="G439" s="131">
        <f>D439*E439</f>
        <v>0</v>
      </c>
    </row>
    <row r="440" spans="1:7" ht="12.75" customHeight="1" x14ac:dyDescent="0.3">
      <c r="A440" s="325"/>
      <c r="B440" s="587"/>
      <c r="D440" s="132"/>
    </row>
    <row r="441" spans="1:7" ht="12.75" customHeight="1" x14ac:dyDescent="0.3">
      <c r="A441" s="322"/>
      <c r="B441" s="599"/>
      <c r="C441" s="367"/>
      <c r="D441" s="134"/>
      <c r="E441" s="135"/>
      <c r="F441" s="136"/>
      <c r="G441" s="135"/>
    </row>
    <row r="442" spans="1:7" ht="12.75" customHeight="1" x14ac:dyDescent="0.3">
      <c r="A442" s="325" t="s">
        <v>111</v>
      </c>
      <c r="B442" s="587" t="s">
        <v>1178</v>
      </c>
      <c r="D442" s="128"/>
      <c r="E442" s="128"/>
      <c r="F442" s="128"/>
      <c r="G442" s="128"/>
    </row>
    <row r="443" spans="1:7" ht="12.75" customHeight="1" x14ac:dyDescent="0.3">
      <c r="A443" s="325"/>
      <c r="B443" s="587" t="s">
        <v>1179</v>
      </c>
      <c r="D443" s="132"/>
    </row>
    <row r="444" spans="1:7" ht="12.75" customHeight="1" x14ac:dyDescent="0.3">
      <c r="A444" s="325"/>
      <c r="B444" s="587" t="s">
        <v>1180</v>
      </c>
      <c r="D444" s="132"/>
    </row>
    <row r="445" spans="1:7" ht="12.75" customHeight="1" x14ac:dyDescent="0.3">
      <c r="A445" s="325"/>
      <c r="B445" s="587" t="s">
        <v>1181</v>
      </c>
      <c r="C445" s="150" t="s">
        <v>105</v>
      </c>
      <c r="D445" s="132">
        <v>5.0999999999999996</v>
      </c>
      <c r="G445" s="131">
        <f>D445*E445</f>
        <v>0</v>
      </c>
    </row>
    <row r="446" spans="1:7" ht="12.75" customHeight="1" x14ac:dyDescent="0.3">
      <c r="A446" s="322"/>
      <c r="B446" s="599"/>
      <c r="C446" s="367"/>
      <c r="D446" s="134"/>
      <c r="E446" s="135"/>
      <c r="F446" s="136"/>
      <c r="G446" s="135"/>
    </row>
    <row r="447" spans="1:7" ht="12.75" customHeight="1" x14ac:dyDescent="0.3">
      <c r="A447" s="322"/>
      <c r="B447" s="599"/>
      <c r="C447" s="367"/>
      <c r="D447" s="134"/>
      <c r="E447" s="135"/>
      <c r="F447" s="136"/>
      <c r="G447" s="135"/>
    </row>
    <row r="448" spans="1:7" ht="12.75" customHeight="1" x14ac:dyDescent="0.3">
      <c r="A448" s="146" t="s">
        <v>112</v>
      </c>
      <c r="B448" s="82" t="s">
        <v>1182</v>
      </c>
      <c r="C448" s="362" t="s">
        <v>102</v>
      </c>
      <c r="D448" s="128">
        <v>1</v>
      </c>
      <c r="F448" s="131"/>
      <c r="G448" s="131">
        <f>D448*E448</f>
        <v>0</v>
      </c>
    </row>
    <row r="449" spans="1:7" ht="12.75" customHeight="1" x14ac:dyDescent="0.3">
      <c r="B449" s="82"/>
      <c r="D449" s="128"/>
      <c r="E449" s="128"/>
      <c r="F449" s="128"/>
      <c r="G449" s="128"/>
    </row>
    <row r="450" spans="1:7" ht="12.75" customHeight="1" x14ac:dyDescent="0.3">
      <c r="B450" s="148"/>
      <c r="F450" s="131"/>
    </row>
    <row r="451" spans="1:7" ht="12.75" customHeight="1" x14ac:dyDescent="0.3">
      <c r="A451" s="146" t="s">
        <v>113</v>
      </c>
      <c r="B451" s="82" t="s">
        <v>1183</v>
      </c>
      <c r="C451" s="362" t="s">
        <v>102</v>
      </c>
      <c r="D451" s="128">
        <v>1</v>
      </c>
      <c r="F451" s="131"/>
      <c r="G451" s="131">
        <f>D451*E451</f>
        <v>0</v>
      </c>
    </row>
    <row r="452" spans="1:7" ht="12.75" customHeight="1" x14ac:dyDescent="0.3">
      <c r="B452" s="82"/>
      <c r="D452" s="128"/>
      <c r="E452" s="128"/>
      <c r="F452" s="128"/>
      <c r="G452" s="128"/>
    </row>
    <row r="453" spans="1:7" ht="12.75" customHeight="1" x14ac:dyDescent="0.3">
      <c r="B453" s="148"/>
      <c r="F453" s="131"/>
    </row>
    <row r="454" spans="1:7" ht="12.75" customHeight="1" x14ac:dyDescent="0.3">
      <c r="A454" s="146" t="s">
        <v>114</v>
      </c>
      <c r="B454" s="587" t="s">
        <v>1184</v>
      </c>
      <c r="C454" s="150" t="s">
        <v>103</v>
      </c>
      <c r="D454" s="132">
        <f>34+6.8+7.5+13.7+6.8</f>
        <v>68.8</v>
      </c>
      <c r="E454" s="132"/>
      <c r="G454" s="131">
        <f>D454*E454</f>
        <v>0</v>
      </c>
    </row>
    <row r="455" spans="1:7" ht="12.75" customHeight="1" x14ac:dyDescent="0.3">
      <c r="B455" s="587"/>
      <c r="D455" s="132"/>
      <c r="E455" s="132"/>
      <c r="G455" s="140"/>
    </row>
    <row r="456" spans="1:7" ht="12.75" customHeight="1" x14ac:dyDescent="0.3">
      <c r="B456" s="587"/>
      <c r="D456" s="132"/>
      <c r="E456" s="132"/>
      <c r="G456" s="140"/>
    </row>
    <row r="457" spans="1:7" ht="12.75" customHeight="1" x14ac:dyDescent="0.3">
      <c r="A457" s="146" t="s">
        <v>115</v>
      </c>
      <c r="B457" s="587" t="s">
        <v>1185</v>
      </c>
      <c r="D457" s="132"/>
      <c r="E457" s="132"/>
      <c r="G457" s="140"/>
    </row>
    <row r="458" spans="1:7" ht="12.75" customHeight="1" x14ac:dyDescent="0.3">
      <c r="A458" s="146" t="s">
        <v>104</v>
      </c>
      <c r="B458" s="587" t="s">
        <v>1186</v>
      </c>
      <c r="C458" s="150" t="s">
        <v>103</v>
      </c>
      <c r="D458" s="132">
        <v>33.5</v>
      </c>
      <c r="E458" s="132"/>
      <c r="G458" s="131">
        <f>D458*E458</f>
        <v>0</v>
      </c>
    </row>
    <row r="459" spans="1:7" ht="12.75" customHeight="1" x14ac:dyDescent="0.3">
      <c r="A459" s="146" t="s">
        <v>106</v>
      </c>
      <c r="B459" s="587" t="s">
        <v>1187</v>
      </c>
      <c r="C459" s="150" t="s">
        <v>108</v>
      </c>
      <c r="D459" s="132">
        <v>5.3</v>
      </c>
      <c r="E459" s="132"/>
      <c r="G459" s="131">
        <f>D459*E459</f>
        <v>0</v>
      </c>
    </row>
    <row r="460" spans="1:7" ht="12.75" customHeight="1" x14ac:dyDescent="0.3">
      <c r="B460" s="587"/>
      <c r="D460" s="132"/>
      <c r="E460" s="132"/>
      <c r="G460" s="140"/>
    </row>
    <row r="461" spans="1:7" ht="12.75" customHeight="1" x14ac:dyDescent="0.3">
      <c r="B461" s="587"/>
      <c r="D461" s="132"/>
      <c r="E461" s="132"/>
      <c r="G461" s="140"/>
    </row>
    <row r="462" spans="1:7" ht="12.75" customHeight="1" x14ac:dyDescent="0.3">
      <c r="A462" s="146" t="s">
        <v>116</v>
      </c>
      <c r="B462" s="587" t="s">
        <v>1188</v>
      </c>
      <c r="D462" s="128"/>
      <c r="E462" s="128"/>
      <c r="F462" s="128"/>
      <c r="G462" s="128"/>
    </row>
    <row r="463" spans="1:7" ht="12.75" customHeight="1" x14ac:dyDescent="0.3">
      <c r="A463" s="146" t="s">
        <v>104</v>
      </c>
      <c r="B463" s="587" t="s">
        <v>1189</v>
      </c>
      <c r="C463" s="150" t="s">
        <v>103</v>
      </c>
      <c r="D463" s="132">
        <f>21.8+7.3</f>
        <v>29.1</v>
      </c>
      <c r="E463" s="132"/>
      <c r="G463" s="131">
        <f>D463*E463</f>
        <v>0</v>
      </c>
    </row>
    <row r="464" spans="1:7" ht="12.75" customHeight="1" x14ac:dyDescent="0.3">
      <c r="A464" s="146" t="s">
        <v>106</v>
      </c>
      <c r="B464" s="587" t="s">
        <v>1190</v>
      </c>
      <c r="C464" s="150" t="s">
        <v>103</v>
      </c>
      <c r="D464" s="132">
        <f>78.7</f>
        <v>78.7</v>
      </c>
      <c r="E464" s="132"/>
      <c r="G464" s="131">
        <f>D464*E464</f>
        <v>0</v>
      </c>
    </row>
    <row r="465" spans="1:7" ht="12.75" customHeight="1" x14ac:dyDescent="0.3">
      <c r="B465" s="587"/>
      <c r="D465" s="132"/>
      <c r="E465" s="132"/>
    </row>
    <row r="466" spans="1:7" ht="12.75" customHeight="1" x14ac:dyDescent="0.3">
      <c r="B466" s="587"/>
      <c r="D466" s="132"/>
      <c r="E466" s="132"/>
      <c r="G466" s="140"/>
    </row>
    <row r="467" spans="1:7" ht="12.75" customHeight="1" x14ac:dyDescent="0.3">
      <c r="A467" s="146" t="s">
        <v>117</v>
      </c>
      <c r="B467" s="587" t="s">
        <v>1191</v>
      </c>
      <c r="D467" s="132"/>
      <c r="E467" s="132"/>
      <c r="G467" s="140"/>
    </row>
    <row r="468" spans="1:7" ht="12.75" customHeight="1" x14ac:dyDescent="0.3">
      <c r="B468" s="587" t="s">
        <v>1192</v>
      </c>
      <c r="C468" s="150" t="s">
        <v>105</v>
      </c>
      <c r="D468" s="132">
        <v>6</v>
      </c>
      <c r="E468" s="132"/>
      <c r="G468" s="131">
        <f>D468*E468</f>
        <v>0</v>
      </c>
    </row>
    <row r="469" spans="1:7" ht="12.75" customHeight="1" x14ac:dyDescent="0.3">
      <c r="A469" s="322"/>
      <c r="B469" s="192"/>
      <c r="C469" s="367"/>
      <c r="D469" s="134"/>
      <c r="E469" s="135"/>
      <c r="F469" s="136"/>
      <c r="G469" s="135"/>
    </row>
    <row r="470" spans="1:7" ht="12.75" customHeight="1" x14ac:dyDescent="0.3">
      <c r="A470" s="322"/>
      <c r="B470" s="599"/>
      <c r="C470" s="367"/>
      <c r="D470" s="134"/>
      <c r="E470" s="135"/>
      <c r="F470" s="136"/>
      <c r="G470" s="135"/>
    </row>
    <row r="471" spans="1:7" ht="12.75" customHeight="1" x14ac:dyDescent="0.3">
      <c r="A471" s="146" t="s">
        <v>118</v>
      </c>
      <c r="B471" s="587" t="s">
        <v>1193</v>
      </c>
      <c r="C471" s="150" t="s">
        <v>103</v>
      </c>
      <c r="D471" s="132">
        <v>26.8</v>
      </c>
      <c r="E471" s="132"/>
      <c r="G471" s="131">
        <f>D471*E471</f>
        <v>0</v>
      </c>
    </row>
    <row r="472" spans="1:7" ht="12.75" customHeight="1" x14ac:dyDescent="0.3">
      <c r="A472" s="322"/>
      <c r="B472" s="192"/>
      <c r="C472" s="367"/>
      <c r="D472" s="134"/>
      <c r="E472" s="135"/>
      <c r="F472" s="136"/>
      <c r="G472" s="135"/>
    </row>
    <row r="473" spans="1:7" ht="12.75" customHeight="1" x14ac:dyDescent="0.3">
      <c r="B473" s="587"/>
      <c r="D473" s="132"/>
      <c r="E473" s="132"/>
      <c r="G473" s="140"/>
    </row>
    <row r="474" spans="1:7" ht="12.75" customHeight="1" x14ac:dyDescent="0.3">
      <c r="A474" s="529"/>
      <c r="B474" s="598"/>
      <c r="C474" s="530"/>
      <c r="D474" s="531"/>
      <c r="E474" s="532"/>
      <c r="F474" s="257"/>
      <c r="G474" s="532"/>
    </row>
    <row r="475" spans="1:7" ht="12.75" customHeight="1" x14ac:dyDescent="0.3">
      <c r="A475" s="529"/>
      <c r="B475" s="598"/>
      <c r="C475" s="530"/>
      <c r="D475" s="531"/>
      <c r="E475" s="532"/>
      <c r="F475" s="257"/>
      <c r="G475" s="532"/>
    </row>
    <row r="476" spans="1:7" ht="12.75" customHeight="1" x14ac:dyDescent="0.3">
      <c r="A476" s="529"/>
      <c r="B476" s="598"/>
      <c r="C476" s="530"/>
      <c r="D476" s="531"/>
      <c r="E476" s="532"/>
      <c r="F476" s="257"/>
      <c r="G476" s="532"/>
    </row>
    <row r="477" spans="1:7" ht="12.75" customHeight="1" x14ac:dyDescent="0.3">
      <c r="A477" s="529"/>
      <c r="B477" s="598"/>
      <c r="C477" s="530"/>
      <c r="D477" s="531"/>
      <c r="E477" s="532"/>
      <c r="F477" s="257"/>
      <c r="G477" s="532"/>
    </row>
    <row r="478" spans="1:7" ht="12.75" customHeight="1" x14ac:dyDescent="0.3"/>
    <row r="479" spans="1:7" s="212" customFormat="1" ht="18.75" customHeight="1" x14ac:dyDescent="0.3">
      <c r="A479" s="556"/>
      <c r="B479" s="553" t="s">
        <v>1198</v>
      </c>
      <c r="C479" s="556"/>
      <c r="D479" s="557"/>
      <c r="E479" s="558"/>
      <c r="F479" s="559"/>
      <c r="G479" s="558"/>
    </row>
    <row r="480" spans="1:7" ht="12.75" customHeight="1" x14ac:dyDescent="0.3"/>
    <row r="482" spans="1:7" ht="27.6" x14ac:dyDescent="0.3">
      <c r="A482" s="322" t="s">
        <v>119</v>
      </c>
      <c r="B482" s="82" t="s">
        <v>978</v>
      </c>
      <c r="C482" s="367"/>
      <c r="D482" s="134"/>
      <c r="E482" s="135"/>
      <c r="F482" s="136"/>
      <c r="G482" s="135"/>
    </row>
    <row r="483" spans="1:7" ht="82.8" x14ac:dyDescent="0.3">
      <c r="B483" s="587" t="s">
        <v>1337</v>
      </c>
      <c r="D483" s="128"/>
      <c r="E483" s="7"/>
      <c r="F483" s="7"/>
      <c r="G483" s="7"/>
    </row>
    <row r="484" spans="1:7" x14ac:dyDescent="0.3">
      <c r="B484" s="587" t="s">
        <v>877</v>
      </c>
      <c r="D484" s="128"/>
      <c r="E484" s="7"/>
      <c r="F484" s="7"/>
      <c r="G484" s="7"/>
    </row>
    <row r="485" spans="1:7" x14ac:dyDescent="0.3">
      <c r="B485" s="138" t="s">
        <v>878</v>
      </c>
      <c r="C485" s="368" t="s">
        <v>142</v>
      </c>
      <c r="D485" s="354">
        <v>132</v>
      </c>
      <c r="E485" s="128"/>
      <c r="F485" s="128"/>
      <c r="G485" s="128"/>
    </row>
    <row r="486" spans="1:7" x14ac:dyDescent="0.3">
      <c r="B486" s="138" t="s">
        <v>879</v>
      </c>
      <c r="C486" s="368" t="s">
        <v>142</v>
      </c>
      <c r="D486" s="354">
        <v>109</v>
      </c>
      <c r="E486" s="128"/>
      <c r="F486" s="128"/>
      <c r="G486" s="128"/>
    </row>
    <row r="487" spans="1:7" x14ac:dyDescent="0.3">
      <c r="B487" s="138" t="s">
        <v>880</v>
      </c>
      <c r="C487" s="368" t="s">
        <v>142</v>
      </c>
      <c r="D487" s="354" t="s">
        <v>881</v>
      </c>
      <c r="E487" s="128"/>
      <c r="F487" s="128"/>
      <c r="G487" s="128"/>
    </row>
    <row r="488" spans="1:7" x14ac:dyDescent="0.3">
      <c r="B488" s="138" t="s">
        <v>882</v>
      </c>
      <c r="C488" s="368" t="s">
        <v>142</v>
      </c>
      <c r="D488" s="354" t="s">
        <v>883</v>
      </c>
      <c r="E488" s="128"/>
      <c r="F488" s="128"/>
      <c r="G488" s="128"/>
    </row>
    <row r="489" spans="1:7" x14ac:dyDescent="0.3">
      <c r="B489" s="138" t="s">
        <v>884</v>
      </c>
      <c r="C489" s="368" t="s">
        <v>142</v>
      </c>
      <c r="D489" s="354" t="s">
        <v>885</v>
      </c>
      <c r="E489" s="128"/>
      <c r="F489" s="128"/>
      <c r="G489" s="128"/>
    </row>
    <row r="490" spans="1:7" x14ac:dyDescent="0.3">
      <c r="B490" s="138" t="s">
        <v>886</v>
      </c>
      <c r="C490" s="368" t="s">
        <v>142</v>
      </c>
      <c r="D490" s="354">
        <v>1.6</v>
      </c>
      <c r="E490" s="128"/>
      <c r="F490" s="128"/>
      <c r="G490" s="128"/>
    </row>
    <row r="491" spans="1:7" ht="27.6" x14ac:dyDescent="0.3">
      <c r="B491" s="138" t="s">
        <v>887</v>
      </c>
      <c r="C491" s="368" t="s">
        <v>142</v>
      </c>
      <c r="D491" s="354">
        <v>83</v>
      </c>
      <c r="E491" s="128"/>
      <c r="F491" s="128"/>
      <c r="G491" s="128"/>
    </row>
    <row r="492" spans="1:7" x14ac:dyDescent="0.3">
      <c r="B492" s="138" t="s">
        <v>888</v>
      </c>
      <c r="C492" s="368" t="s">
        <v>142</v>
      </c>
      <c r="D492" s="354">
        <v>7</v>
      </c>
      <c r="E492" s="128"/>
      <c r="F492" s="128"/>
      <c r="G492" s="128"/>
    </row>
    <row r="493" spans="1:7" x14ac:dyDescent="0.3">
      <c r="B493" s="138" t="s">
        <v>889</v>
      </c>
      <c r="C493" s="368"/>
      <c r="D493" s="354"/>
      <c r="E493" s="128"/>
      <c r="F493" s="128"/>
      <c r="G493" s="128"/>
    </row>
    <row r="494" spans="1:7" x14ac:dyDescent="0.3">
      <c r="B494" s="138" t="s">
        <v>890</v>
      </c>
      <c r="C494" s="368" t="s">
        <v>105</v>
      </c>
      <c r="D494" s="354">
        <v>44</v>
      </c>
      <c r="E494" s="128"/>
      <c r="F494" s="128"/>
      <c r="G494" s="128"/>
    </row>
    <row r="495" spans="1:7" x14ac:dyDescent="0.3">
      <c r="B495" s="138" t="s">
        <v>891</v>
      </c>
      <c r="C495" s="368" t="s">
        <v>105</v>
      </c>
      <c r="D495" s="354">
        <v>80</v>
      </c>
      <c r="E495" s="128"/>
      <c r="F495" s="128"/>
      <c r="G495" s="128"/>
    </row>
    <row r="496" spans="1:7" x14ac:dyDescent="0.3">
      <c r="B496" s="138" t="s">
        <v>892</v>
      </c>
      <c r="C496" s="368" t="s">
        <v>105</v>
      </c>
      <c r="D496" s="354">
        <v>32</v>
      </c>
      <c r="E496" s="128"/>
      <c r="F496" s="128"/>
      <c r="G496" s="128"/>
    </row>
    <row r="497" spans="1:7" x14ac:dyDescent="0.3">
      <c r="B497" s="138" t="s">
        <v>893</v>
      </c>
      <c r="C497" s="368" t="s">
        <v>105</v>
      </c>
      <c r="D497" s="354">
        <v>113</v>
      </c>
      <c r="E497" s="128"/>
      <c r="F497" s="128"/>
      <c r="G497" s="128"/>
    </row>
    <row r="498" spans="1:7" x14ac:dyDescent="0.3">
      <c r="B498" s="138" t="s">
        <v>894</v>
      </c>
      <c r="C498" s="368" t="s">
        <v>105</v>
      </c>
      <c r="D498" s="354">
        <v>6</v>
      </c>
      <c r="E498" s="128"/>
      <c r="F498" s="128"/>
      <c r="G498" s="128"/>
    </row>
    <row r="499" spans="1:7" x14ac:dyDescent="0.3">
      <c r="B499" s="138" t="s">
        <v>895</v>
      </c>
      <c r="C499" s="368" t="s">
        <v>105</v>
      </c>
      <c r="D499" s="354">
        <v>97</v>
      </c>
      <c r="E499" s="128"/>
      <c r="F499" s="128"/>
      <c r="G499" s="128"/>
    </row>
    <row r="500" spans="1:7" x14ac:dyDescent="0.3">
      <c r="B500" s="138" t="s">
        <v>896</v>
      </c>
      <c r="C500" s="368" t="s">
        <v>105</v>
      </c>
      <c r="D500" s="354">
        <v>22</v>
      </c>
      <c r="E500" s="128"/>
      <c r="F500" s="128"/>
      <c r="G500" s="128"/>
    </row>
    <row r="501" spans="1:7" x14ac:dyDescent="0.3">
      <c r="B501" s="138" t="s">
        <v>897</v>
      </c>
      <c r="C501" s="368"/>
      <c r="D501" s="354"/>
      <c r="E501" s="128"/>
      <c r="F501" s="128"/>
      <c r="G501" s="128"/>
    </row>
    <row r="502" spans="1:7" x14ac:dyDescent="0.3">
      <c r="B502" s="138" t="s">
        <v>898</v>
      </c>
      <c r="C502" s="368" t="s">
        <v>105</v>
      </c>
      <c r="D502" s="354">
        <v>6</v>
      </c>
      <c r="E502" s="128"/>
      <c r="F502" s="128"/>
      <c r="G502" s="128"/>
    </row>
    <row r="503" spans="1:7" x14ac:dyDescent="0.3">
      <c r="B503" s="355" t="s">
        <v>899</v>
      </c>
      <c r="C503" s="368" t="s">
        <v>105</v>
      </c>
      <c r="D503" s="356">
        <v>2</v>
      </c>
      <c r="E503" s="128"/>
      <c r="F503" s="128"/>
      <c r="G503" s="128"/>
    </row>
    <row r="504" spans="1:7" x14ac:dyDescent="0.3">
      <c r="B504" s="138" t="s">
        <v>900</v>
      </c>
      <c r="C504" s="368" t="s">
        <v>105</v>
      </c>
      <c r="D504" s="354">
        <v>2</v>
      </c>
      <c r="E504" s="128"/>
      <c r="F504" s="128"/>
      <c r="G504" s="128"/>
    </row>
    <row r="505" spans="1:7" x14ac:dyDescent="0.3">
      <c r="B505" s="138" t="s">
        <v>901</v>
      </c>
      <c r="C505" s="368" t="s">
        <v>108</v>
      </c>
      <c r="D505" s="354" t="s">
        <v>902</v>
      </c>
      <c r="E505" s="128"/>
      <c r="F505" s="128"/>
      <c r="G505" s="128"/>
    </row>
    <row r="506" spans="1:7" x14ac:dyDescent="0.3">
      <c r="B506" s="138" t="s">
        <v>903</v>
      </c>
      <c r="C506" s="368" t="s">
        <v>105</v>
      </c>
      <c r="D506" s="354">
        <v>1</v>
      </c>
      <c r="E506" s="128"/>
      <c r="F506" s="128"/>
      <c r="G506" s="128"/>
    </row>
    <row r="507" spans="1:7" ht="27.6" x14ac:dyDescent="0.3">
      <c r="A507" s="322"/>
      <c r="B507" s="82" t="s">
        <v>904</v>
      </c>
      <c r="C507" s="150" t="s">
        <v>102</v>
      </c>
      <c r="D507" s="132">
        <v>1</v>
      </c>
      <c r="G507" s="131">
        <f>D507*E507</f>
        <v>0</v>
      </c>
    </row>
    <row r="508" spans="1:7" x14ac:dyDescent="0.3">
      <c r="B508" s="587"/>
      <c r="D508" s="132"/>
    </row>
    <row r="509" spans="1:7" x14ac:dyDescent="0.3">
      <c r="A509" s="324"/>
      <c r="B509" s="357"/>
      <c r="C509" s="144"/>
      <c r="D509" s="143"/>
      <c r="E509" s="143"/>
      <c r="F509" s="143"/>
      <c r="G509" s="358"/>
    </row>
    <row r="510" spans="1:7" ht="82.8" x14ac:dyDescent="0.3">
      <c r="A510" s="324" t="s">
        <v>165</v>
      </c>
      <c r="B510" s="141" t="s">
        <v>979</v>
      </c>
      <c r="C510" s="144"/>
      <c r="D510" s="144"/>
      <c r="E510" s="144"/>
      <c r="F510" s="144"/>
      <c r="G510" s="144"/>
    </row>
    <row r="511" spans="1:7" ht="27.6" x14ac:dyDescent="0.3">
      <c r="A511" s="324" t="s">
        <v>104</v>
      </c>
      <c r="B511" s="141" t="s">
        <v>905</v>
      </c>
      <c r="C511" s="144" t="s">
        <v>103</v>
      </c>
      <c r="D511" s="143">
        <v>18.100000000000001</v>
      </c>
      <c r="E511" s="143"/>
      <c r="F511" s="143">
        <f>+D511*E511</f>
        <v>0</v>
      </c>
      <c r="G511" s="131">
        <f>D511*E511</f>
        <v>0</v>
      </c>
    </row>
    <row r="512" spans="1:7" ht="27.6" x14ac:dyDescent="0.3">
      <c r="A512" s="324" t="s">
        <v>106</v>
      </c>
      <c r="B512" s="141" t="s">
        <v>906</v>
      </c>
      <c r="C512" s="144" t="s">
        <v>105</v>
      </c>
      <c r="D512" s="143">
        <v>3</v>
      </c>
      <c r="E512" s="143"/>
      <c r="F512" s="143">
        <f>+D512*E512</f>
        <v>0</v>
      </c>
      <c r="G512" s="131">
        <f>D512*E512</f>
        <v>0</v>
      </c>
    </row>
    <row r="513" spans="1:7" ht="27.6" x14ac:dyDescent="0.3">
      <c r="A513" s="324" t="s">
        <v>107</v>
      </c>
      <c r="B513" s="141" t="s">
        <v>907</v>
      </c>
      <c r="C513" s="144" t="s">
        <v>105</v>
      </c>
      <c r="D513" s="143">
        <v>1</v>
      </c>
      <c r="E513" s="143"/>
      <c r="F513" s="143">
        <f>+D513*E513</f>
        <v>0</v>
      </c>
      <c r="G513" s="131">
        <f>D513*E513</f>
        <v>0</v>
      </c>
    </row>
    <row r="514" spans="1:7" x14ac:dyDescent="0.3">
      <c r="A514" s="324"/>
      <c r="B514" s="357"/>
      <c r="C514" s="144"/>
      <c r="D514" s="143"/>
      <c r="E514" s="143"/>
      <c r="F514" s="143"/>
      <c r="G514" s="358"/>
    </row>
    <row r="515" spans="1:7" x14ac:dyDescent="0.3">
      <c r="A515" s="324"/>
      <c r="B515" s="357"/>
      <c r="C515" s="144"/>
      <c r="D515" s="143"/>
      <c r="E515" s="143"/>
      <c r="F515" s="143"/>
      <c r="G515" s="358"/>
    </row>
    <row r="516" spans="1:7" ht="138" x14ac:dyDescent="0.3">
      <c r="A516" s="324" t="s">
        <v>167</v>
      </c>
      <c r="B516" s="357" t="s">
        <v>908</v>
      </c>
      <c r="C516" s="144" t="s">
        <v>102</v>
      </c>
      <c r="D516" s="143">
        <v>2</v>
      </c>
      <c r="E516" s="143"/>
      <c r="F516" s="143">
        <f>+D516*E516</f>
        <v>0</v>
      </c>
      <c r="G516" s="131">
        <f>D516*E516</f>
        <v>0</v>
      </c>
    </row>
    <row r="517" spans="1:7" x14ac:dyDescent="0.3">
      <c r="A517" s="324"/>
      <c r="B517" s="357"/>
      <c r="C517" s="144"/>
      <c r="D517" s="143"/>
      <c r="E517" s="143"/>
      <c r="F517" s="143"/>
      <c r="G517" s="358"/>
    </row>
    <row r="518" spans="1:7" ht="15.6" x14ac:dyDescent="0.3">
      <c r="A518" s="322"/>
      <c r="B518" s="599"/>
      <c r="C518" s="367"/>
      <c r="D518" s="134"/>
      <c r="E518" s="135"/>
      <c r="F518" s="136"/>
      <c r="G518" s="135"/>
    </row>
    <row r="519" spans="1:7" ht="41.4" x14ac:dyDescent="0.3">
      <c r="A519" s="325" t="s">
        <v>172</v>
      </c>
      <c r="B519" s="587" t="s">
        <v>980</v>
      </c>
      <c r="D519" s="132"/>
    </row>
    <row r="520" spans="1:7" ht="27.6" x14ac:dyDescent="0.3">
      <c r="A520" s="325"/>
      <c r="B520" s="587" t="s">
        <v>909</v>
      </c>
      <c r="D520" s="132"/>
    </row>
    <row r="521" spans="1:7" ht="55.2" x14ac:dyDescent="0.3">
      <c r="A521" s="325" t="s">
        <v>104</v>
      </c>
      <c r="B521" s="138" t="s">
        <v>910</v>
      </c>
      <c r="C521" s="368" t="s">
        <v>142</v>
      </c>
      <c r="D521" s="359">
        <f>+(75+310)</f>
        <v>385</v>
      </c>
    </row>
    <row r="522" spans="1:7" ht="55.2" x14ac:dyDescent="0.3">
      <c r="A522" s="325" t="s">
        <v>106</v>
      </c>
      <c r="B522" s="138" t="s">
        <v>911</v>
      </c>
      <c r="C522" s="368" t="s">
        <v>105</v>
      </c>
      <c r="D522" s="354">
        <v>2</v>
      </c>
    </row>
    <row r="523" spans="1:7" x14ac:dyDescent="0.3">
      <c r="A523" s="325"/>
      <c r="B523" s="587" t="s">
        <v>912</v>
      </c>
      <c r="C523" s="150" t="s">
        <v>102</v>
      </c>
      <c r="D523" s="132">
        <v>1</v>
      </c>
      <c r="G523" s="131">
        <f>D523*E523</f>
        <v>0</v>
      </c>
    </row>
    <row r="524" spans="1:7" x14ac:dyDescent="0.3">
      <c r="A524" s="325"/>
      <c r="B524" s="587"/>
      <c r="D524" s="132"/>
    </row>
    <row r="525" spans="1:7" x14ac:dyDescent="0.3">
      <c r="A525" s="325"/>
      <c r="B525" s="587"/>
      <c r="D525" s="132"/>
    </row>
    <row r="526" spans="1:7" ht="124.2" x14ac:dyDescent="0.3">
      <c r="A526" s="324" t="s">
        <v>948</v>
      </c>
      <c r="B526" s="357" t="s">
        <v>981</v>
      </c>
      <c r="C526" s="144" t="s">
        <v>102</v>
      </c>
      <c r="D526" s="143">
        <v>1</v>
      </c>
      <c r="E526" s="143"/>
      <c r="F526" s="143">
        <f>+D526*E526</f>
        <v>0</v>
      </c>
      <c r="G526" s="131">
        <f>D526*E526</f>
        <v>0</v>
      </c>
    </row>
    <row r="527" spans="1:7" ht="15.6" x14ac:dyDescent="0.3">
      <c r="A527" s="322"/>
      <c r="B527" s="599"/>
      <c r="C527" s="367"/>
      <c r="D527" s="134"/>
      <c r="E527" s="135"/>
      <c r="F527" s="136"/>
      <c r="G527" s="135"/>
    </row>
    <row r="528" spans="1:7" x14ac:dyDescent="0.3">
      <c r="A528" s="322"/>
      <c r="B528" s="81"/>
      <c r="C528" s="367"/>
      <c r="D528" s="134"/>
      <c r="E528" s="135"/>
      <c r="F528" s="136"/>
      <c r="G528" s="135"/>
    </row>
    <row r="529" spans="1:7" ht="69" x14ac:dyDescent="0.3">
      <c r="A529" s="324" t="s">
        <v>949</v>
      </c>
      <c r="B529" s="357" t="s">
        <v>982</v>
      </c>
      <c r="C529" s="144" t="s">
        <v>102</v>
      </c>
      <c r="D529" s="143">
        <v>1</v>
      </c>
      <c r="E529" s="143"/>
      <c r="F529" s="143">
        <f>+D529*E529</f>
        <v>0</v>
      </c>
      <c r="G529" s="131">
        <f>D529*E529</f>
        <v>0</v>
      </c>
    </row>
    <row r="530" spans="1:7" ht="15.6" x14ac:dyDescent="0.3">
      <c r="A530" s="322"/>
      <c r="B530" s="599"/>
      <c r="C530" s="367"/>
      <c r="D530" s="134"/>
      <c r="E530" s="135"/>
      <c r="F530" s="136"/>
      <c r="G530" s="135"/>
    </row>
    <row r="531" spans="1:7" x14ac:dyDescent="0.3">
      <c r="A531" s="322"/>
      <c r="B531" s="81"/>
      <c r="C531" s="367"/>
      <c r="D531" s="134"/>
      <c r="E531" s="135"/>
      <c r="F531" s="136"/>
      <c r="G531" s="135"/>
    </row>
    <row r="532" spans="1:7" ht="41.4" x14ac:dyDescent="0.3">
      <c r="A532" s="322" t="s">
        <v>953</v>
      </c>
      <c r="B532" s="587" t="s">
        <v>913</v>
      </c>
      <c r="C532" s="144" t="s">
        <v>105</v>
      </c>
      <c r="D532" s="143">
        <v>3</v>
      </c>
      <c r="E532" s="143"/>
      <c r="F532" s="143">
        <f>+D532*E532</f>
        <v>0</v>
      </c>
      <c r="G532" s="131">
        <f>D532*E532</f>
        <v>0</v>
      </c>
    </row>
    <row r="533" spans="1:7" ht="15.6" x14ac:dyDescent="0.3">
      <c r="A533" s="322"/>
      <c r="B533" s="599"/>
      <c r="C533" s="367"/>
      <c r="D533" s="134"/>
      <c r="E533" s="135"/>
      <c r="F533" s="136"/>
      <c r="G533" s="135"/>
    </row>
    <row r="534" spans="1:7" ht="15.6" x14ac:dyDescent="0.3">
      <c r="A534" s="322"/>
      <c r="B534" s="599"/>
      <c r="C534" s="367"/>
      <c r="D534" s="134"/>
      <c r="E534" s="135"/>
      <c r="F534" s="136"/>
      <c r="G534" s="135"/>
    </row>
    <row r="535" spans="1:7" ht="41.4" x14ac:dyDescent="0.3">
      <c r="A535" s="322" t="s">
        <v>956</v>
      </c>
      <c r="B535" s="587" t="s">
        <v>1336</v>
      </c>
      <c r="C535" s="144" t="s">
        <v>105</v>
      </c>
      <c r="D535" s="143">
        <v>2</v>
      </c>
      <c r="E535" s="143"/>
      <c r="F535" s="143">
        <f>+D535*E535</f>
        <v>0</v>
      </c>
      <c r="G535" s="131">
        <f>D535*E535</f>
        <v>0</v>
      </c>
    </row>
    <row r="536" spans="1:7" ht="15.6" x14ac:dyDescent="0.3">
      <c r="A536" s="322"/>
      <c r="B536" s="599"/>
      <c r="C536" s="367"/>
      <c r="D536" s="134"/>
      <c r="E536" s="135"/>
      <c r="F536" s="136"/>
      <c r="G536" s="135"/>
    </row>
    <row r="537" spans="1:7" ht="15.6" x14ac:dyDescent="0.3">
      <c r="A537" s="322"/>
      <c r="B537" s="599"/>
      <c r="C537" s="367"/>
      <c r="D537" s="134"/>
      <c r="E537" s="135"/>
      <c r="F537" s="136"/>
      <c r="G537" s="135"/>
    </row>
    <row r="538" spans="1:7" ht="55.2" x14ac:dyDescent="0.3">
      <c r="A538" s="322" t="s">
        <v>957</v>
      </c>
      <c r="B538" s="587" t="s">
        <v>914</v>
      </c>
      <c r="C538" s="144" t="s">
        <v>105</v>
      </c>
      <c r="D538" s="143">
        <v>6</v>
      </c>
      <c r="E538" s="143"/>
      <c r="F538" s="143">
        <f>+D538*E538</f>
        <v>0</v>
      </c>
      <c r="G538" s="131">
        <f>D538*E538</f>
        <v>0</v>
      </c>
    </row>
    <row r="539" spans="1:7" x14ac:dyDescent="0.3">
      <c r="A539" s="325"/>
      <c r="B539" s="587"/>
      <c r="D539" s="132"/>
    </row>
    <row r="540" spans="1:7" x14ac:dyDescent="0.3">
      <c r="A540" s="325"/>
      <c r="B540" s="587"/>
      <c r="D540" s="132"/>
    </row>
    <row r="541" spans="1:7" ht="55.2" x14ac:dyDescent="0.3">
      <c r="A541" s="322" t="s">
        <v>964</v>
      </c>
      <c r="B541" s="587" t="s">
        <v>915</v>
      </c>
      <c r="C541" s="367"/>
      <c r="D541" s="134"/>
      <c r="E541" s="135"/>
      <c r="F541" s="136"/>
      <c r="G541" s="135"/>
    </row>
    <row r="542" spans="1:7" ht="27.6" x14ac:dyDescent="0.3">
      <c r="A542" s="322" t="s">
        <v>104</v>
      </c>
      <c r="B542" s="587" t="s">
        <v>916</v>
      </c>
      <c r="C542" s="144" t="s">
        <v>105</v>
      </c>
      <c r="D542" s="143">
        <v>3</v>
      </c>
      <c r="E542" s="143"/>
      <c r="F542" s="143">
        <f t="shared" ref="F542:F550" si="2">+D542*E542</f>
        <v>0</v>
      </c>
      <c r="G542" s="131">
        <f t="shared" ref="G542:G550" si="3">D542*E542</f>
        <v>0</v>
      </c>
    </row>
    <row r="543" spans="1:7" ht="27.6" x14ac:dyDescent="0.3">
      <c r="A543" s="322" t="s">
        <v>106</v>
      </c>
      <c r="B543" s="587" t="s">
        <v>917</v>
      </c>
      <c r="C543" s="144" t="s">
        <v>108</v>
      </c>
      <c r="D543" s="143">
        <f>3*6.2</f>
        <v>18.600000000000001</v>
      </c>
      <c r="E543" s="143"/>
      <c r="F543" s="143">
        <f t="shared" si="2"/>
        <v>0</v>
      </c>
      <c r="G543" s="131">
        <f t="shared" si="3"/>
        <v>0</v>
      </c>
    </row>
    <row r="544" spans="1:7" ht="27.6" x14ac:dyDescent="0.3">
      <c r="A544" s="322" t="s">
        <v>107</v>
      </c>
      <c r="B544" s="587" t="s">
        <v>918</v>
      </c>
      <c r="C544" s="144" t="s">
        <v>103</v>
      </c>
      <c r="D544" s="143">
        <f>6.2*1.6</f>
        <v>9.9200000000000017</v>
      </c>
      <c r="E544" s="143"/>
      <c r="F544" s="143">
        <f t="shared" si="2"/>
        <v>0</v>
      </c>
      <c r="G544" s="131">
        <f t="shared" si="3"/>
        <v>0</v>
      </c>
    </row>
    <row r="545" spans="1:7" ht="41.4" x14ac:dyDescent="0.3">
      <c r="A545" s="322" t="s">
        <v>109</v>
      </c>
      <c r="B545" s="587" t="s">
        <v>919</v>
      </c>
      <c r="C545" s="144" t="s">
        <v>103</v>
      </c>
      <c r="D545" s="143">
        <f>6.2*1.75</f>
        <v>10.85</v>
      </c>
      <c r="E545" s="143"/>
      <c r="F545" s="143">
        <f t="shared" si="2"/>
        <v>0</v>
      </c>
      <c r="G545" s="131">
        <f t="shared" si="3"/>
        <v>0</v>
      </c>
    </row>
    <row r="546" spans="1:7" ht="27.6" x14ac:dyDescent="0.3">
      <c r="A546" s="322" t="s">
        <v>110</v>
      </c>
      <c r="B546" s="587" t="s">
        <v>920</v>
      </c>
      <c r="C546" s="144" t="s">
        <v>108</v>
      </c>
      <c r="D546" s="143">
        <v>6.2</v>
      </c>
      <c r="E546" s="143"/>
      <c r="F546" s="143">
        <f t="shared" si="2"/>
        <v>0</v>
      </c>
      <c r="G546" s="131">
        <f t="shared" si="3"/>
        <v>0</v>
      </c>
    </row>
    <row r="547" spans="1:7" ht="96.6" x14ac:dyDescent="0.3">
      <c r="A547" s="322" t="s">
        <v>921</v>
      </c>
      <c r="B547" s="587" t="s">
        <v>922</v>
      </c>
      <c r="C547" s="144" t="s">
        <v>142</v>
      </c>
      <c r="D547" s="143">
        <v>380</v>
      </c>
      <c r="E547" s="143"/>
      <c r="F547" s="143">
        <f t="shared" si="2"/>
        <v>0</v>
      </c>
      <c r="G547" s="131">
        <f t="shared" si="3"/>
        <v>0</v>
      </c>
    </row>
    <row r="548" spans="1:7" ht="41.4" x14ac:dyDescent="0.3">
      <c r="A548" s="322" t="s">
        <v>923</v>
      </c>
      <c r="B548" s="587" t="s">
        <v>924</v>
      </c>
      <c r="C548" s="144" t="s">
        <v>108</v>
      </c>
      <c r="D548" s="143">
        <v>6.2</v>
      </c>
      <c r="E548" s="143"/>
      <c r="F548" s="143">
        <f t="shared" si="2"/>
        <v>0</v>
      </c>
      <c r="G548" s="131">
        <f t="shared" si="3"/>
        <v>0</v>
      </c>
    </row>
    <row r="549" spans="1:7" ht="41.4" x14ac:dyDescent="0.3">
      <c r="A549" s="322" t="s">
        <v>925</v>
      </c>
      <c r="B549" s="587" t="s">
        <v>926</v>
      </c>
      <c r="C549" s="144" t="s">
        <v>108</v>
      </c>
      <c r="D549" s="143">
        <v>12.4</v>
      </c>
      <c r="E549" s="143"/>
      <c r="F549" s="143">
        <f t="shared" si="2"/>
        <v>0</v>
      </c>
      <c r="G549" s="131">
        <f t="shared" si="3"/>
        <v>0</v>
      </c>
    </row>
    <row r="550" spans="1:7" ht="27.6" x14ac:dyDescent="0.3">
      <c r="A550" s="322" t="s">
        <v>927</v>
      </c>
      <c r="B550" s="587" t="s">
        <v>928</v>
      </c>
      <c r="C550" s="144" t="s">
        <v>108</v>
      </c>
      <c r="D550" s="143">
        <f>2+2+6.2</f>
        <v>10.199999999999999</v>
      </c>
      <c r="E550" s="143"/>
      <c r="F550" s="143">
        <f t="shared" si="2"/>
        <v>0</v>
      </c>
      <c r="G550" s="131">
        <f t="shared" si="3"/>
        <v>0</v>
      </c>
    </row>
    <row r="551" spans="1:7" x14ac:dyDescent="0.3">
      <c r="A551" s="322"/>
      <c r="B551" s="587"/>
      <c r="C551" s="144"/>
      <c r="D551" s="143"/>
      <c r="E551" s="143"/>
      <c r="F551" s="143"/>
    </row>
    <row r="552" spans="1:7" x14ac:dyDescent="0.3">
      <c r="A552" s="322"/>
      <c r="B552" s="587"/>
      <c r="C552" s="367"/>
      <c r="D552" s="134"/>
      <c r="E552" s="135"/>
      <c r="F552" s="136"/>
      <c r="G552" s="135"/>
    </row>
    <row r="553" spans="1:7" ht="69" x14ac:dyDescent="0.3">
      <c r="A553" s="325" t="s">
        <v>967</v>
      </c>
      <c r="B553" s="587" t="s">
        <v>929</v>
      </c>
      <c r="D553" s="132"/>
    </row>
    <row r="554" spans="1:7" x14ac:dyDescent="0.3">
      <c r="B554" s="587" t="s">
        <v>930</v>
      </c>
      <c r="D554" s="132"/>
    </row>
    <row r="555" spans="1:7" x14ac:dyDescent="0.3">
      <c r="B555" s="587" t="s">
        <v>931</v>
      </c>
      <c r="D555" s="132"/>
    </row>
    <row r="556" spans="1:7" ht="27.6" x14ac:dyDescent="0.3">
      <c r="A556" s="325" t="s">
        <v>104</v>
      </c>
      <c r="B556" s="587" t="s">
        <v>932</v>
      </c>
      <c r="C556" s="150" t="s">
        <v>105</v>
      </c>
      <c r="D556" s="132">
        <v>6</v>
      </c>
      <c r="G556" s="131">
        <f>D556*E556</f>
        <v>0</v>
      </c>
    </row>
    <row r="557" spans="1:7" x14ac:dyDescent="0.3">
      <c r="A557" s="325" t="s">
        <v>106</v>
      </c>
      <c r="B557" s="587" t="s">
        <v>933</v>
      </c>
      <c r="C557" s="150" t="s">
        <v>108</v>
      </c>
      <c r="D557" s="132">
        <v>6.2</v>
      </c>
      <c r="G557" s="131">
        <f>D557*E557</f>
        <v>0</v>
      </c>
    </row>
    <row r="558" spans="1:7" ht="27.6" x14ac:dyDescent="0.3">
      <c r="A558" s="325" t="s">
        <v>107</v>
      </c>
      <c r="B558" s="587" t="s">
        <v>934</v>
      </c>
      <c r="C558" s="150" t="s">
        <v>105</v>
      </c>
      <c r="D558" s="132">
        <v>7</v>
      </c>
      <c r="G558" s="131">
        <f>D558*E558</f>
        <v>0</v>
      </c>
    </row>
    <row r="559" spans="1:7" x14ac:dyDescent="0.3">
      <c r="B559" s="82"/>
      <c r="D559" s="132"/>
    </row>
    <row r="560" spans="1:7" x14ac:dyDescent="0.3">
      <c r="A560" s="322"/>
      <c r="B560" s="587"/>
      <c r="C560" s="367"/>
      <c r="D560" s="134"/>
      <c r="E560" s="135"/>
      <c r="F560" s="136"/>
      <c r="G560" s="135"/>
    </row>
    <row r="561" spans="1:7" ht="41.4" x14ac:dyDescent="0.3">
      <c r="A561" s="146" t="s">
        <v>969</v>
      </c>
      <c r="B561" s="587" t="s">
        <v>1335</v>
      </c>
      <c r="D561" s="128"/>
      <c r="E561" s="128"/>
      <c r="F561" s="128"/>
      <c r="G561" s="128"/>
    </row>
    <row r="562" spans="1:7" ht="69" x14ac:dyDescent="0.3">
      <c r="B562" s="148" t="s">
        <v>935</v>
      </c>
      <c r="D562" s="150"/>
      <c r="F562" s="131"/>
    </row>
    <row r="563" spans="1:7" x14ac:dyDescent="0.3">
      <c r="B563" s="587" t="s">
        <v>936</v>
      </c>
      <c r="C563" s="150" t="s">
        <v>105</v>
      </c>
      <c r="D563" s="132">
        <v>3</v>
      </c>
      <c r="E563" s="132"/>
      <c r="G563" s="131">
        <f>D563*E563</f>
        <v>0</v>
      </c>
    </row>
    <row r="564" spans="1:7" x14ac:dyDescent="0.3">
      <c r="A564" s="322"/>
      <c r="B564" s="587"/>
      <c r="C564" s="367"/>
      <c r="D564" s="134"/>
      <c r="E564" s="135"/>
      <c r="F564" s="136"/>
      <c r="G564" s="135"/>
    </row>
    <row r="565" spans="1:7" ht="15.6" x14ac:dyDescent="0.3">
      <c r="A565" s="322"/>
      <c r="B565" s="600"/>
      <c r="C565" s="367"/>
      <c r="D565" s="134"/>
      <c r="E565" s="135"/>
      <c r="F565" s="136"/>
      <c r="G565" s="135"/>
    </row>
    <row r="566" spans="1:7" ht="138" x14ac:dyDescent="0.3">
      <c r="A566" s="146" t="s">
        <v>973</v>
      </c>
      <c r="B566" s="587" t="s">
        <v>1334</v>
      </c>
      <c r="D566" s="128"/>
      <c r="E566" s="128"/>
      <c r="F566" s="128"/>
      <c r="G566" s="128"/>
    </row>
    <row r="567" spans="1:7" ht="27.6" x14ac:dyDescent="0.3">
      <c r="A567" s="146" t="s">
        <v>104</v>
      </c>
      <c r="B567" s="148" t="s">
        <v>937</v>
      </c>
      <c r="C567" s="150" t="s">
        <v>102</v>
      </c>
      <c r="D567" s="132">
        <v>1</v>
      </c>
      <c r="E567" s="132"/>
      <c r="G567" s="131">
        <f t="shared" ref="G567:G574" si="4">D567*E567</f>
        <v>0</v>
      </c>
    </row>
    <row r="568" spans="1:7" ht="41.4" x14ac:dyDescent="0.3">
      <c r="A568" s="146" t="s">
        <v>106</v>
      </c>
      <c r="B568" s="148" t="s">
        <v>938</v>
      </c>
      <c r="C568" s="150" t="s">
        <v>142</v>
      </c>
      <c r="D568" s="132">
        <v>980</v>
      </c>
      <c r="E568" s="132"/>
      <c r="G568" s="131">
        <f t="shared" si="4"/>
        <v>0</v>
      </c>
    </row>
    <row r="569" spans="1:7" ht="41.4" x14ac:dyDescent="0.3">
      <c r="A569" s="146" t="s">
        <v>107</v>
      </c>
      <c r="B569" s="148" t="s">
        <v>939</v>
      </c>
      <c r="C569" s="150" t="s">
        <v>142</v>
      </c>
      <c r="D569" s="132">
        <v>243</v>
      </c>
      <c r="E569" s="132"/>
      <c r="G569" s="131">
        <f t="shared" si="4"/>
        <v>0</v>
      </c>
    </row>
    <row r="570" spans="1:7" ht="27.6" x14ac:dyDescent="0.3">
      <c r="A570" s="146" t="s">
        <v>109</v>
      </c>
      <c r="B570" s="148" t="s">
        <v>940</v>
      </c>
      <c r="C570" s="150" t="s">
        <v>105</v>
      </c>
      <c r="D570" s="132">
        <v>2</v>
      </c>
      <c r="E570" s="132"/>
      <c r="G570" s="131">
        <f t="shared" si="4"/>
        <v>0</v>
      </c>
    </row>
    <row r="571" spans="1:7" ht="27.6" x14ac:dyDescent="0.3">
      <c r="A571" s="146" t="s">
        <v>110</v>
      </c>
      <c r="B571" s="148" t="s">
        <v>941</v>
      </c>
      <c r="C571" s="150" t="s">
        <v>105</v>
      </c>
      <c r="D571" s="132">
        <v>2</v>
      </c>
      <c r="E571" s="132"/>
      <c r="G571" s="131">
        <f t="shared" si="4"/>
        <v>0</v>
      </c>
    </row>
    <row r="572" spans="1:7" ht="27.6" x14ac:dyDescent="0.3">
      <c r="A572" s="146" t="s">
        <v>921</v>
      </c>
      <c r="B572" s="148" t="s">
        <v>942</v>
      </c>
      <c r="C572" s="150" t="s">
        <v>105</v>
      </c>
      <c r="D572" s="132">
        <v>1</v>
      </c>
      <c r="E572" s="132"/>
      <c r="G572" s="131">
        <f t="shared" si="4"/>
        <v>0</v>
      </c>
    </row>
    <row r="573" spans="1:7" ht="27.6" x14ac:dyDescent="0.3">
      <c r="A573" s="146" t="s">
        <v>923</v>
      </c>
      <c r="B573" s="148" t="s">
        <v>943</v>
      </c>
      <c r="C573" s="150" t="s">
        <v>105</v>
      </c>
      <c r="D573" s="132">
        <v>41</v>
      </c>
      <c r="E573" s="132"/>
      <c r="G573" s="131">
        <f t="shared" si="4"/>
        <v>0</v>
      </c>
    </row>
    <row r="574" spans="1:7" x14ac:dyDescent="0.3">
      <c r="A574" s="325" t="s">
        <v>925</v>
      </c>
      <c r="B574" s="587" t="s">
        <v>1333</v>
      </c>
      <c r="C574" s="150" t="s">
        <v>108</v>
      </c>
      <c r="D574" s="132">
        <v>61</v>
      </c>
      <c r="G574" s="131">
        <f t="shared" si="4"/>
        <v>0</v>
      </c>
    </row>
    <row r="575" spans="1:7" x14ac:dyDescent="0.3">
      <c r="B575" s="148"/>
      <c r="D575" s="132"/>
      <c r="E575" s="132"/>
    </row>
    <row r="576" spans="1:7" ht="15.6" x14ac:dyDescent="0.3">
      <c r="A576" s="322"/>
      <c r="B576" s="599"/>
      <c r="C576" s="367"/>
      <c r="D576" s="134"/>
      <c r="E576" s="135"/>
      <c r="F576" s="136"/>
      <c r="G576" s="135"/>
    </row>
    <row r="577" spans="1:7" ht="41.4" x14ac:dyDescent="0.3">
      <c r="A577" s="325" t="s">
        <v>977</v>
      </c>
      <c r="B577" s="587" t="s">
        <v>944</v>
      </c>
      <c r="C577" s="150" t="s">
        <v>108</v>
      </c>
      <c r="D577" s="132">
        <v>16.5</v>
      </c>
      <c r="G577" s="131">
        <f>D577*E577</f>
        <v>0</v>
      </c>
    </row>
    <row r="578" spans="1:7" x14ac:dyDescent="0.3">
      <c r="B578" s="148"/>
      <c r="D578" s="132"/>
      <c r="E578" s="132"/>
    </row>
    <row r="579" spans="1:7" ht="15.6" x14ac:dyDescent="0.3">
      <c r="A579" s="322"/>
      <c r="B579" s="599"/>
      <c r="C579" s="367"/>
      <c r="D579" s="134"/>
      <c r="E579" s="135"/>
      <c r="F579" s="136"/>
      <c r="G579" s="135"/>
    </row>
    <row r="580" spans="1:7" ht="55.2" x14ac:dyDescent="0.3">
      <c r="A580" s="325" t="s">
        <v>116</v>
      </c>
      <c r="B580" s="587" t="s">
        <v>945</v>
      </c>
      <c r="C580" s="150" t="s">
        <v>108</v>
      </c>
      <c r="D580" s="132">
        <v>6.1</v>
      </c>
      <c r="G580" s="131">
        <f>D580*E580</f>
        <v>0</v>
      </c>
    </row>
    <row r="581" spans="1:7" x14ac:dyDescent="0.3">
      <c r="B581" s="148"/>
      <c r="D581" s="132"/>
      <c r="E581" s="132"/>
    </row>
    <row r="582" spans="1:7" ht="15.6" x14ac:dyDescent="0.3">
      <c r="A582" s="322"/>
      <c r="B582" s="599"/>
      <c r="C582" s="367"/>
      <c r="D582" s="134"/>
      <c r="E582" s="135"/>
      <c r="F582" s="136"/>
      <c r="G582" s="135"/>
    </row>
    <row r="583" spans="1:7" ht="55.2" x14ac:dyDescent="0.3">
      <c r="A583" s="325" t="s">
        <v>1142</v>
      </c>
      <c r="B583" s="587" t="s">
        <v>1332</v>
      </c>
      <c r="C583" s="150" t="s">
        <v>105</v>
      </c>
      <c r="D583" s="132">
        <v>3</v>
      </c>
      <c r="G583" s="131">
        <f>D583*E583</f>
        <v>0</v>
      </c>
    </row>
    <row r="584" spans="1:7" x14ac:dyDescent="0.3">
      <c r="A584" s="325"/>
      <c r="B584" s="587"/>
      <c r="D584" s="128"/>
      <c r="E584" s="128"/>
      <c r="F584" s="128"/>
      <c r="G584" s="128"/>
    </row>
    <row r="585" spans="1:7" x14ac:dyDescent="0.3">
      <c r="A585" s="325"/>
      <c r="B585" s="587"/>
      <c r="D585" s="132"/>
    </row>
    <row r="586" spans="1:7" ht="55.2" x14ac:dyDescent="0.3">
      <c r="A586" s="146" t="s">
        <v>1143</v>
      </c>
      <c r="B586" s="148" t="s">
        <v>946</v>
      </c>
      <c r="C586" s="150" t="s">
        <v>105</v>
      </c>
      <c r="D586" s="132">
        <v>26</v>
      </c>
      <c r="G586" s="131">
        <f>D586*E586</f>
        <v>0</v>
      </c>
    </row>
    <row r="587" spans="1:7" x14ac:dyDescent="0.3">
      <c r="B587" s="148"/>
      <c r="D587" s="132"/>
    </row>
    <row r="588" spans="1:7" x14ac:dyDescent="0.3">
      <c r="B588" s="148"/>
      <c r="D588" s="132"/>
    </row>
    <row r="589" spans="1:7" ht="41.4" x14ac:dyDescent="0.3">
      <c r="A589" s="146" t="s">
        <v>1144</v>
      </c>
      <c r="B589" s="148" t="s">
        <v>947</v>
      </c>
      <c r="C589" s="150" t="s">
        <v>105</v>
      </c>
      <c r="D589" s="132">
        <v>4</v>
      </c>
      <c r="G589" s="131">
        <f>D589*E589</f>
        <v>0</v>
      </c>
    </row>
    <row r="590" spans="1:7" x14ac:dyDescent="0.3">
      <c r="B590" s="148"/>
      <c r="D590" s="132"/>
    </row>
    <row r="591" spans="1:7" x14ac:dyDescent="0.3">
      <c r="B591" s="148"/>
      <c r="D591" s="132"/>
    </row>
    <row r="592" spans="1:7" ht="71.25" customHeight="1" x14ac:dyDescent="0.3">
      <c r="A592" s="322" t="s">
        <v>1145</v>
      </c>
      <c r="B592" s="82" t="s">
        <v>1329</v>
      </c>
      <c r="C592" s="367"/>
      <c r="D592" s="134"/>
      <c r="E592" s="135"/>
      <c r="F592" s="136"/>
      <c r="G592" s="135"/>
    </row>
    <row r="593" spans="1:7" ht="27.6" x14ac:dyDescent="0.3">
      <c r="A593" s="322" t="s">
        <v>104</v>
      </c>
      <c r="B593" s="82" t="s">
        <v>1331</v>
      </c>
      <c r="C593" s="150" t="s">
        <v>103</v>
      </c>
      <c r="D593" s="132">
        <v>6</v>
      </c>
      <c r="G593" s="131">
        <f>D593*E593</f>
        <v>0</v>
      </c>
    </row>
    <row r="594" spans="1:7" ht="27.6" x14ac:dyDescent="0.3">
      <c r="A594" s="322" t="s">
        <v>106</v>
      </c>
      <c r="B594" s="82" t="s">
        <v>1330</v>
      </c>
      <c r="C594" s="150" t="s">
        <v>103</v>
      </c>
      <c r="D594" s="132">
        <v>8</v>
      </c>
      <c r="G594" s="131">
        <f>D594*E594</f>
        <v>0</v>
      </c>
    </row>
    <row r="595" spans="1:7" ht="27.6" x14ac:dyDescent="0.3">
      <c r="A595" s="322" t="s">
        <v>107</v>
      </c>
      <c r="B595" s="82" t="s">
        <v>1328</v>
      </c>
      <c r="C595" s="150" t="s">
        <v>105</v>
      </c>
      <c r="D595" s="132">
        <v>10</v>
      </c>
      <c r="G595" s="131">
        <f>D595*E595</f>
        <v>0</v>
      </c>
    </row>
    <row r="596" spans="1:7" x14ac:dyDescent="0.3">
      <c r="A596" s="322"/>
      <c r="B596" s="82"/>
      <c r="C596" s="367"/>
      <c r="D596" s="134"/>
      <c r="E596" s="135"/>
      <c r="F596" s="136"/>
      <c r="G596" s="135"/>
    </row>
    <row r="597" spans="1:7" x14ac:dyDescent="0.3">
      <c r="A597" s="322"/>
      <c r="B597" s="82"/>
      <c r="C597" s="367"/>
      <c r="D597" s="134"/>
      <c r="E597" s="135"/>
      <c r="F597" s="136"/>
      <c r="G597" s="135"/>
    </row>
    <row r="598" spans="1:7" ht="138" x14ac:dyDescent="0.3">
      <c r="A598" s="325" t="s">
        <v>1146</v>
      </c>
      <c r="B598" s="385" t="s">
        <v>1327</v>
      </c>
      <c r="C598" s="150" t="s">
        <v>102</v>
      </c>
      <c r="D598" s="132">
        <v>1</v>
      </c>
      <c r="G598" s="131">
        <f>D598*E598</f>
        <v>0</v>
      </c>
    </row>
    <row r="599" spans="1:7" ht="15.6" x14ac:dyDescent="0.3">
      <c r="A599" s="322"/>
      <c r="B599" s="599"/>
      <c r="C599" s="367"/>
      <c r="D599" s="134"/>
      <c r="E599" s="135"/>
      <c r="F599" s="136"/>
      <c r="G599" s="135"/>
    </row>
    <row r="600" spans="1:7" ht="15.6" x14ac:dyDescent="0.3">
      <c r="A600" s="322"/>
      <c r="B600" s="599"/>
      <c r="C600" s="367"/>
      <c r="D600" s="134"/>
      <c r="E600" s="135"/>
      <c r="F600" s="136"/>
      <c r="G600" s="135"/>
    </row>
    <row r="601" spans="1:7" ht="41.4" x14ac:dyDescent="0.3">
      <c r="A601" s="322" t="s">
        <v>1147</v>
      </c>
      <c r="B601" s="587" t="s">
        <v>1326</v>
      </c>
      <c r="C601" s="150" t="s">
        <v>105</v>
      </c>
      <c r="D601" s="132">
        <v>12</v>
      </c>
      <c r="G601" s="131">
        <f>D601*E601</f>
        <v>0</v>
      </c>
    </row>
    <row r="602" spans="1:7" ht="15.6" x14ac:dyDescent="0.3">
      <c r="A602" s="322"/>
      <c r="B602" s="599"/>
      <c r="C602" s="367"/>
      <c r="D602" s="134"/>
      <c r="E602" s="135"/>
      <c r="F602" s="136"/>
      <c r="G602" s="135"/>
    </row>
    <row r="603" spans="1:7" x14ac:dyDescent="0.3">
      <c r="B603" s="587"/>
      <c r="D603" s="132"/>
      <c r="E603" s="132"/>
      <c r="G603" s="140"/>
    </row>
    <row r="604" spans="1:7" ht="69" x14ac:dyDescent="0.3">
      <c r="A604" s="322" t="s">
        <v>1148</v>
      </c>
      <c r="B604" s="587" t="s">
        <v>1325</v>
      </c>
      <c r="C604" s="367"/>
      <c r="D604" s="137"/>
      <c r="E604" s="137"/>
      <c r="F604" s="137"/>
      <c r="G604" s="137"/>
    </row>
    <row r="605" spans="1:7" x14ac:dyDescent="0.3">
      <c r="A605" s="322" t="s">
        <v>104</v>
      </c>
      <c r="B605" s="587" t="s">
        <v>1324</v>
      </c>
      <c r="C605" s="150" t="s">
        <v>102</v>
      </c>
      <c r="D605" s="132">
        <v>1</v>
      </c>
      <c r="G605" s="131">
        <f>D605*E605</f>
        <v>0</v>
      </c>
    </row>
    <row r="606" spans="1:7" ht="27.6" x14ac:dyDescent="0.3">
      <c r="A606" s="322" t="s">
        <v>106</v>
      </c>
      <c r="B606" s="587" t="s">
        <v>1323</v>
      </c>
      <c r="C606" s="150" t="s">
        <v>102</v>
      </c>
      <c r="D606" s="132">
        <v>1</v>
      </c>
      <c r="G606" s="131">
        <f>D606*E606</f>
        <v>0</v>
      </c>
    </row>
    <row r="607" spans="1:7" x14ac:dyDescent="0.3">
      <c r="A607" s="322"/>
      <c r="B607" s="587"/>
      <c r="D607" s="132"/>
    </row>
    <row r="608" spans="1:7" x14ac:dyDescent="0.3">
      <c r="A608" s="322"/>
      <c r="B608" s="82"/>
      <c r="C608" s="367"/>
      <c r="D608" s="134"/>
      <c r="E608" s="135"/>
      <c r="F608" s="136"/>
      <c r="G608" s="135"/>
    </row>
    <row r="609" spans="1:7" ht="55.2" x14ac:dyDescent="0.3">
      <c r="A609" s="322" t="s">
        <v>1149</v>
      </c>
      <c r="B609" s="587" t="s">
        <v>950</v>
      </c>
      <c r="C609" s="367"/>
      <c r="D609" s="137"/>
      <c r="E609" s="137"/>
      <c r="F609" s="137"/>
      <c r="G609" s="137"/>
    </row>
    <row r="610" spans="1:7" ht="41.4" x14ac:dyDescent="0.3">
      <c r="A610" s="322"/>
      <c r="B610" s="587" t="s">
        <v>1320</v>
      </c>
      <c r="D610" s="132"/>
    </row>
    <row r="611" spans="1:7" x14ac:dyDescent="0.3">
      <c r="A611" s="322" t="s">
        <v>104</v>
      </c>
      <c r="B611" s="587" t="s">
        <v>1322</v>
      </c>
      <c r="C611" s="150" t="s">
        <v>105</v>
      </c>
      <c r="D611" s="132">
        <v>42</v>
      </c>
      <c r="G611" s="131">
        <f>D611*E611</f>
        <v>0</v>
      </c>
    </row>
    <row r="612" spans="1:7" x14ac:dyDescent="0.3">
      <c r="A612" s="322" t="s">
        <v>106</v>
      </c>
      <c r="B612" s="587" t="s">
        <v>1321</v>
      </c>
      <c r="C612" s="150" t="s">
        <v>105</v>
      </c>
      <c r="D612" s="132">
        <v>4</v>
      </c>
      <c r="G612" s="131">
        <f>D612*E612</f>
        <v>0</v>
      </c>
    </row>
    <row r="613" spans="1:7" x14ac:dyDescent="0.3">
      <c r="A613" s="322" t="s">
        <v>951</v>
      </c>
      <c r="B613" s="82" t="s">
        <v>952</v>
      </c>
      <c r="C613" s="150" t="s">
        <v>105</v>
      </c>
      <c r="D613" s="131">
        <v>14</v>
      </c>
      <c r="F613" s="136"/>
      <c r="G613" s="131">
        <f>D613*E613</f>
        <v>0</v>
      </c>
    </row>
    <row r="614" spans="1:7" x14ac:dyDescent="0.3">
      <c r="A614" s="322"/>
      <c r="B614" s="82"/>
      <c r="C614" s="367"/>
      <c r="D614" s="134"/>
      <c r="E614" s="135"/>
      <c r="F614" s="136"/>
      <c r="G614" s="135"/>
    </row>
    <row r="615" spans="1:7" ht="41.4" x14ac:dyDescent="0.3">
      <c r="A615" s="146" t="s">
        <v>1150</v>
      </c>
      <c r="B615" s="587" t="s">
        <v>1319</v>
      </c>
      <c r="D615" s="132"/>
      <c r="E615" s="132"/>
      <c r="G615" s="140"/>
    </row>
    <row r="616" spans="1:7" x14ac:dyDescent="0.3">
      <c r="B616" s="82" t="s">
        <v>954</v>
      </c>
      <c r="C616" s="150" t="s">
        <v>103</v>
      </c>
      <c r="D616" s="132">
        <v>3.4</v>
      </c>
      <c r="E616" s="132"/>
      <c r="G616" s="131">
        <f>D616*E616</f>
        <v>0</v>
      </c>
    </row>
    <row r="617" spans="1:7" x14ac:dyDescent="0.3">
      <c r="B617" s="82" t="s">
        <v>955</v>
      </c>
      <c r="C617" s="150" t="s">
        <v>103</v>
      </c>
      <c r="D617" s="132">
        <v>17.100000000000001</v>
      </c>
      <c r="E617" s="132"/>
      <c r="G617" s="131">
        <f>D617*E617</f>
        <v>0</v>
      </c>
    </row>
    <row r="618" spans="1:7" x14ac:dyDescent="0.3">
      <c r="B618" s="82"/>
      <c r="D618" s="128"/>
      <c r="E618" s="128"/>
      <c r="F618" s="128"/>
      <c r="G618" s="128"/>
    </row>
    <row r="619" spans="1:7" x14ac:dyDescent="0.3">
      <c r="B619" s="148"/>
      <c r="F619" s="131"/>
    </row>
    <row r="620" spans="1:7" ht="55.2" x14ac:dyDescent="0.3">
      <c r="A620" s="146" t="s">
        <v>1151</v>
      </c>
      <c r="B620" s="587" t="s">
        <v>1318</v>
      </c>
      <c r="C620" s="150" t="s">
        <v>103</v>
      </c>
      <c r="D620" s="132">
        <f>2.5*0.9+103.5+31.8+38+14</f>
        <v>189.55</v>
      </c>
      <c r="E620" s="132"/>
      <c r="G620" s="131">
        <f>D620*E620</f>
        <v>0</v>
      </c>
    </row>
    <row r="621" spans="1:7" x14ac:dyDescent="0.3">
      <c r="B621" s="587"/>
      <c r="D621" s="132"/>
      <c r="E621" s="132"/>
    </row>
    <row r="622" spans="1:7" x14ac:dyDescent="0.3">
      <c r="B622" s="587"/>
      <c r="D622" s="132"/>
      <c r="E622" s="132"/>
    </row>
    <row r="623" spans="1:7" ht="27.6" x14ac:dyDescent="0.3">
      <c r="A623" s="146" t="s">
        <v>1152</v>
      </c>
      <c r="B623" s="587" t="s">
        <v>958</v>
      </c>
      <c r="D623" s="132"/>
      <c r="E623" s="132"/>
    </row>
    <row r="624" spans="1:7" ht="27.6" x14ac:dyDescent="0.3">
      <c r="B624" s="587" t="s">
        <v>959</v>
      </c>
      <c r="D624" s="132"/>
      <c r="E624" s="132"/>
      <c r="G624" s="140"/>
    </row>
    <row r="625" spans="1:7" ht="27.6" x14ac:dyDescent="0.3">
      <c r="B625" s="587" t="s">
        <v>960</v>
      </c>
      <c r="D625" s="132"/>
      <c r="E625" s="132"/>
      <c r="G625" s="140"/>
    </row>
    <row r="626" spans="1:7" ht="41.4" x14ac:dyDescent="0.3">
      <c r="B626" s="587" t="s">
        <v>961</v>
      </c>
      <c r="D626" s="132"/>
      <c r="E626" s="132"/>
      <c r="G626" s="140"/>
    </row>
    <row r="627" spans="1:7" ht="55.2" x14ac:dyDescent="0.3">
      <c r="B627" s="587" t="s">
        <v>962</v>
      </c>
      <c r="D627" s="132"/>
      <c r="E627" s="132"/>
      <c r="G627" s="140"/>
    </row>
    <row r="628" spans="1:7" x14ac:dyDescent="0.3">
      <c r="B628" s="587" t="s">
        <v>963</v>
      </c>
      <c r="C628" s="150" t="s">
        <v>103</v>
      </c>
      <c r="D628" s="132">
        <v>19.2</v>
      </c>
      <c r="E628" s="132"/>
      <c r="G628" s="131">
        <f>D628*E628</f>
        <v>0</v>
      </c>
    </row>
    <row r="629" spans="1:7" x14ac:dyDescent="0.3">
      <c r="B629" s="587"/>
      <c r="D629" s="132"/>
      <c r="E629" s="132"/>
    </row>
    <row r="630" spans="1:7" x14ac:dyDescent="0.3">
      <c r="B630" s="587"/>
      <c r="D630" s="132"/>
      <c r="E630" s="132"/>
    </row>
    <row r="631" spans="1:7" ht="27.6" x14ac:dyDescent="0.3">
      <c r="A631" s="146" t="s">
        <v>1153</v>
      </c>
      <c r="B631" s="587" t="s">
        <v>965</v>
      </c>
      <c r="D631" s="132"/>
      <c r="E631" s="132"/>
      <c r="G631" s="140"/>
    </row>
    <row r="632" spans="1:7" x14ac:dyDescent="0.3">
      <c r="B632" s="587" t="s">
        <v>966</v>
      </c>
      <c r="D632" s="132"/>
      <c r="E632" s="132"/>
      <c r="G632" s="140"/>
    </row>
    <row r="633" spans="1:7" ht="27.6" x14ac:dyDescent="0.3">
      <c r="B633" s="587" t="s">
        <v>960</v>
      </c>
      <c r="D633" s="132"/>
      <c r="E633" s="132"/>
      <c r="G633" s="140"/>
    </row>
    <row r="634" spans="1:7" ht="55.2" x14ac:dyDescent="0.3">
      <c r="B634" s="587" t="s">
        <v>962</v>
      </c>
      <c r="C634" s="150" t="s">
        <v>103</v>
      </c>
      <c r="D634" s="132">
        <v>7</v>
      </c>
      <c r="E634" s="132"/>
      <c r="G634" s="131">
        <f>D634*E634</f>
        <v>0</v>
      </c>
    </row>
    <row r="635" spans="1:7" x14ac:dyDescent="0.3">
      <c r="B635" s="587"/>
      <c r="D635" s="132"/>
      <c r="E635" s="132"/>
      <c r="G635" s="140"/>
    </row>
    <row r="636" spans="1:7" x14ac:dyDescent="0.3">
      <c r="B636" s="587"/>
      <c r="D636" s="132"/>
      <c r="E636" s="132"/>
      <c r="G636" s="140"/>
    </row>
    <row r="637" spans="1:7" ht="41.4" x14ac:dyDescent="0.3">
      <c r="A637" s="146" t="s">
        <v>1154</v>
      </c>
      <c r="B637" s="587" t="s">
        <v>968</v>
      </c>
      <c r="C637" s="150" t="s">
        <v>103</v>
      </c>
      <c r="D637" s="132">
        <v>65.599999999999994</v>
      </c>
      <c r="E637" s="132"/>
      <c r="G637" s="131">
        <f>D637*E637</f>
        <v>0</v>
      </c>
    </row>
    <row r="638" spans="1:7" x14ac:dyDescent="0.3">
      <c r="A638" s="322"/>
      <c r="B638" s="192"/>
      <c r="C638" s="367"/>
      <c r="D638" s="134"/>
      <c r="E638" s="135"/>
      <c r="F638" s="136"/>
      <c r="G638" s="135"/>
    </row>
    <row r="639" spans="1:7" ht="15.6" x14ac:dyDescent="0.3">
      <c r="A639" s="322"/>
      <c r="B639" s="599"/>
      <c r="C639" s="367"/>
      <c r="D639" s="134"/>
      <c r="E639" s="135"/>
      <c r="F639" s="136"/>
      <c r="G639" s="135"/>
    </row>
    <row r="640" spans="1:7" ht="69" x14ac:dyDescent="0.3">
      <c r="A640" s="146" t="s">
        <v>1155</v>
      </c>
      <c r="B640" s="587" t="s">
        <v>983</v>
      </c>
      <c r="D640" s="128"/>
      <c r="E640" s="128"/>
      <c r="F640" s="128"/>
      <c r="G640" s="128"/>
    </row>
    <row r="641" spans="1:7" x14ac:dyDescent="0.3">
      <c r="A641" s="322"/>
      <c r="B641" s="188" t="s">
        <v>970</v>
      </c>
      <c r="C641" s="367"/>
      <c r="D641" s="134"/>
      <c r="E641" s="135"/>
      <c r="F641" s="136"/>
      <c r="G641" s="135"/>
    </row>
    <row r="642" spans="1:7" x14ac:dyDescent="0.3">
      <c r="A642" s="322"/>
      <c r="B642" s="188" t="s">
        <v>971</v>
      </c>
      <c r="C642" s="367"/>
      <c r="D642" s="134"/>
      <c r="E642" s="135"/>
      <c r="F642" s="136"/>
      <c r="G642" s="135"/>
    </row>
    <row r="643" spans="1:7" x14ac:dyDescent="0.3">
      <c r="A643" s="322"/>
      <c r="B643" s="188" t="s">
        <v>972</v>
      </c>
      <c r="C643" s="150" t="s">
        <v>102</v>
      </c>
      <c r="D643" s="132">
        <v>1</v>
      </c>
      <c r="E643" s="132"/>
      <c r="G643" s="131">
        <f>D643*E643</f>
        <v>0</v>
      </c>
    </row>
    <row r="644" spans="1:7" ht="15.6" x14ac:dyDescent="0.3">
      <c r="A644" s="322"/>
      <c r="B644" s="601"/>
      <c r="C644" s="367"/>
      <c r="D644" s="134"/>
      <c r="E644" s="135"/>
      <c r="F644" s="136"/>
      <c r="G644" s="135"/>
    </row>
    <row r="645" spans="1:7" ht="15.6" x14ac:dyDescent="0.3">
      <c r="A645" s="322"/>
      <c r="B645" s="601"/>
      <c r="C645" s="367"/>
      <c r="D645" s="134"/>
      <c r="E645" s="135"/>
      <c r="F645" s="136"/>
      <c r="G645" s="135"/>
    </row>
    <row r="646" spans="1:7" ht="69" x14ac:dyDescent="0.3">
      <c r="A646" s="146" t="s">
        <v>1156</v>
      </c>
      <c r="B646" s="587" t="s">
        <v>984</v>
      </c>
      <c r="D646" s="128"/>
      <c r="E646" s="128"/>
      <c r="F646" s="128"/>
      <c r="G646" s="128"/>
    </row>
    <row r="647" spans="1:7" ht="27.6" x14ac:dyDescent="0.3">
      <c r="A647" s="322"/>
      <c r="B647" s="82" t="s">
        <v>974</v>
      </c>
      <c r="C647" s="367"/>
      <c r="D647" s="134"/>
      <c r="E647" s="135"/>
      <c r="F647" s="136"/>
      <c r="G647" s="135"/>
    </row>
    <row r="648" spans="1:7" x14ac:dyDescent="0.3">
      <c r="A648" s="322"/>
      <c r="B648" s="188" t="s">
        <v>975</v>
      </c>
      <c r="C648" s="367"/>
      <c r="D648" s="134"/>
      <c r="E648" s="135"/>
      <c r="F648" s="136"/>
      <c r="G648" s="135"/>
    </row>
    <row r="649" spans="1:7" x14ac:dyDescent="0.3">
      <c r="A649" s="322"/>
      <c r="B649" s="188" t="s">
        <v>976</v>
      </c>
      <c r="C649" s="150" t="s">
        <v>102</v>
      </c>
      <c r="D649" s="132">
        <v>1</v>
      </c>
      <c r="E649" s="132"/>
      <c r="G649" s="131">
        <f>D649*E649</f>
        <v>0</v>
      </c>
    </row>
    <row r="650" spans="1:7" ht="15.6" x14ac:dyDescent="0.3">
      <c r="A650" s="322"/>
      <c r="B650" s="601"/>
      <c r="C650" s="367"/>
      <c r="D650" s="134"/>
      <c r="E650" s="135"/>
      <c r="F650" s="136"/>
      <c r="G650" s="135"/>
    </row>
    <row r="651" spans="1:7" ht="15.6" x14ac:dyDescent="0.3">
      <c r="A651" s="322"/>
      <c r="B651" s="601"/>
      <c r="C651" s="367"/>
      <c r="D651" s="134"/>
      <c r="E651" s="135"/>
      <c r="F651" s="136"/>
      <c r="G651" s="135"/>
    </row>
    <row r="652" spans="1:7" ht="41.4" x14ac:dyDescent="0.3">
      <c r="A652" s="146" t="s">
        <v>1157</v>
      </c>
      <c r="B652" s="582" t="s">
        <v>986</v>
      </c>
      <c r="C652" s="150" t="s">
        <v>120</v>
      </c>
      <c r="D652" s="131">
        <v>0</v>
      </c>
      <c r="F652" s="131"/>
      <c r="G652" s="131">
        <v>0</v>
      </c>
    </row>
    <row r="653" spans="1:7" x14ac:dyDescent="0.3">
      <c r="A653" s="204"/>
      <c r="B653" s="151"/>
      <c r="C653" s="365"/>
      <c r="D653" s="152"/>
      <c r="E653" s="153"/>
      <c r="F653" s="153"/>
      <c r="G653" s="153"/>
    </row>
    <row r="655" spans="1:7" ht="14.4" thickBot="1" x14ac:dyDescent="0.35">
      <c r="A655" s="333"/>
      <c r="B655" s="459" t="s">
        <v>121</v>
      </c>
      <c r="C655" s="309"/>
      <c r="D655" s="331"/>
      <c r="E655" s="332"/>
      <c r="F655" s="332"/>
      <c r="G655" s="332">
        <f>SUM(G407:G652)</f>
        <v>0</v>
      </c>
    </row>
    <row r="656" spans="1:7" ht="14.4" thickTop="1" x14ac:dyDescent="0.3"/>
    <row r="658" spans="1:7" x14ac:dyDescent="0.3">
      <c r="A658" s="146" t="s">
        <v>847</v>
      </c>
      <c r="B658" s="188" t="s">
        <v>860</v>
      </c>
      <c r="D658" s="130" t="s">
        <v>94</v>
      </c>
    </row>
    <row r="660" spans="1:7" x14ac:dyDescent="0.3">
      <c r="A660" s="146" t="s">
        <v>29</v>
      </c>
      <c r="B660" s="191" t="s">
        <v>848</v>
      </c>
      <c r="D660" s="131">
        <f>+G382</f>
        <v>0</v>
      </c>
    </row>
    <row r="661" spans="1:7" x14ac:dyDescent="0.3">
      <c r="A661" s="146" t="s">
        <v>30</v>
      </c>
      <c r="B661" s="191" t="s">
        <v>859</v>
      </c>
      <c r="D661" s="131">
        <f>+G655</f>
        <v>0</v>
      </c>
    </row>
    <row r="662" spans="1:7" x14ac:dyDescent="0.3">
      <c r="B662" s="191"/>
      <c r="D662" s="131"/>
    </row>
    <row r="663" spans="1:7" s="211" customFormat="1" ht="19.5" customHeight="1" thickBot="1" x14ac:dyDescent="0.3">
      <c r="A663" s="407"/>
      <c r="B663" s="475" t="s">
        <v>861</v>
      </c>
      <c r="C663" s="399"/>
      <c r="D663" s="406">
        <f>SUM(D660:D661)</f>
        <v>0</v>
      </c>
      <c r="E663" s="463"/>
      <c r="F663" s="462"/>
      <c r="G663" s="463"/>
    </row>
    <row r="664" spans="1:7" ht="14.4" thickTop="1" x14ac:dyDescent="0.3"/>
  </sheetData>
  <mergeCells count="3">
    <mergeCell ref="B390:E390"/>
    <mergeCell ref="B392:E392"/>
    <mergeCell ref="B394:E394"/>
  </mergeCells>
  <phoneticPr fontId="35" type="noConversion"/>
  <pageMargins left="0.98425196850393704" right="0.19685039370078741" top="0.98425196850393704" bottom="0.78740157480314965" header="0.31496062992125984" footer="0.31496062992125984"/>
  <pageSetup paperSize="9" orientation="portrait" r:id="rId1"/>
  <headerFooter>
    <oddHeader>&amp;R&amp;"Arial Narrow,Navadno"&amp;9KAZEMATE - Razpisna dokumentacija - PZR - Popis del</oddHeader>
    <oddFooter>&amp;R&amp;"Arial Narrow,Navadno"&amp;9GRADBENO-OBRTNIŠKA DELA    Stran  &amp;P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F465"/>
  <sheetViews>
    <sheetView zoomScaleNormal="100" workbookViewId="0">
      <selection activeCell="I446" sqref="I446"/>
    </sheetView>
  </sheetViews>
  <sheetFormatPr defaultColWidth="9.109375" defaultRowHeight="13.8" x14ac:dyDescent="0.3"/>
  <cols>
    <col min="1" max="1" width="4.33203125" style="165" customWidth="1"/>
    <col min="2" max="2" width="52.33203125" style="205" customWidth="1"/>
    <col min="3" max="3" width="5.44140625" style="181" customWidth="1"/>
    <col min="4" max="4" width="7.33203125" style="194" customWidth="1"/>
    <col min="5" max="5" width="10" style="194" customWidth="1"/>
    <col min="6" max="6" width="10.88671875" style="194" customWidth="1"/>
    <col min="7" max="16384" width="9.109375" style="181"/>
  </cols>
  <sheetData>
    <row r="1" spans="1:6" x14ac:dyDescent="0.3">
      <c r="A1" s="146"/>
      <c r="B1" s="188"/>
      <c r="C1" s="150"/>
      <c r="D1" s="130"/>
      <c r="E1" s="131"/>
      <c r="F1" s="132"/>
    </row>
    <row r="2" spans="1:6" ht="14.4" thickBot="1" x14ac:dyDescent="0.35">
      <c r="A2" s="310" t="s">
        <v>122</v>
      </c>
      <c r="B2" s="311" t="s">
        <v>123</v>
      </c>
      <c r="C2" s="125" t="s">
        <v>124</v>
      </c>
      <c r="D2" s="126" t="s">
        <v>125</v>
      </c>
      <c r="E2" s="126" t="s">
        <v>126</v>
      </c>
      <c r="F2" s="126" t="s">
        <v>127</v>
      </c>
    </row>
    <row r="3" spans="1:6" ht="14.4" thickTop="1" x14ac:dyDescent="0.3">
      <c r="A3" s="146"/>
      <c r="B3" s="188"/>
      <c r="C3" s="150"/>
      <c r="D3" s="130"/>
      <c r="E3" s="131"/>
      <c r="F3" s="132"/>
    </row>
    <row r="4" spans="1:6" ht="18.600000000000001" thickBot="1" x14ac:dyDescent="0.4">
      <c r="A4" s="315" t="s">
        <v>15</v>
      </c>
      <c r="B4" s="316" t="s">
        <v>14</v>
      </c>
      <c r="C4" s="360"/>
      <c r="D4" s="317"/>
      <c r="E4" s="318"/>
      <c r="F4" s="319"/>
    </row>
    <row r="5" spans="1:6" ht="14.4" thickTop="1" x14ac:dyDescent="0.3">
      <c r="A5" s="146"/>
      <c r="B5" s="188"/>
      <c r="C5" s="150"/>
      <c r="D5" s="130"/>
      <c r="E5" s="131"/>
      <c r="F5" s="132"/>
    </row>
    <row r="6" spans="1:6" x14ac:dyDescent="0.3">
      <c r="A6" s="146"/>
      <c r="B6" s="188"/>
      <c r="C6" s="150"/>
      <c r="D6" s="130"/>
      <c r="E6" s="131"/>
      <c r="F6" s="132"/>
    </row>
    <row r="7" spans="1:6" ht="14.4" thickBot="1" x14ac:dyDescent="0.35">
      <c r="A7" s="391" t="s">
        <v>29</v>
      </c>
      <c r="B7" s="387" t="s">
        <v>1017</v>
      </c>
      <c r="C7" s="361"/>
      <c r="D7" s="326"/>
      <c r="E7" s="327"/>
      <c r="F7" s="328"/>
    </row>
    <row r="8" spans="1:6" ht="14.4" thickTop="1" x14ac:dyDescent="0.3">
      <c r="A8" s="146"/>
      <c r="B8" s="182"/>
      <c r="C8" s="188"/>
      <c r="D8" s="189"/>
      <c r="E8" s="189"/>
      <c r="F8" s="190"/>
    </row>
    <row r="9" spans="1:6" x14ac:dyDescent="0.3">
      <c r="A9" s="146" t="s">
        <v>849</v>
      </c>
      <c r="B9" s="83" t="s">
        <v>179</v>
      </c>
      <c r="C9" s="188" t="s">
        <v>105</v>
      </c>
      <c r="D9" s="189">
        <v>4</v>
      </c>
      <c r="E9" s="189"/>
      <c r="F9" s="190">
        <f>+D9*E9</f>
        <v>0</v>
      </c>
    </row>
    <row r="10" spans="1:6" x14ac:dyDescent="0.3">
      <c r="A10" s="146"/>
      <c r="B10" s="83" t="s">
        <v>180</v>
      </c>
      <c r="C10" s="188"/>
      <c r="D10" s="189"/>
      <c r="E10" s="189"/>
      <c r="F10" s="190"/>
    </row>
    <row r="11" spans="1:6" x14ac:dyDescent="0.3">
      <c r="A11" s="146"/>
      <c r="B11" s="83" t="s">
        <v>181</v>
      </c>
      <c r="C11" s="188"/>
      <c r="D11" s="189"/>
      <c r="E11" s="189"/>
      <c r="F11" s="190"/>
    </row>
    <row r="12" spans="1:6" x14ac:dyDescent="0.3">
      <c r="A12" s="146"/>
      <c r="B12" s="83" t="s">
        <v>755</v>
      </c>
      <c r="C12" s="188"/>
      <c r="D12" s="189"/>
      <c r="E12" s="189"/>
      <c r="F12" s="190"/>
    </row>
    <row r="13" spans="1:6" x14ac:dyDescent="0.3">
      <c r="A13" s="146"/>
      <c r="B13" s="83"/>
      <c r="C13" s="188"/>
      <c r="D13" s="189"/>
      <c r="E13" s="189"/>
      <c r="F13" s="190"/>
    </row>
    <row r="14" spans="1:6" x14ac:dyDescent="0.3">
      <c r="A14" s="146" t="s">
        <v>851</v>
      </c>
      <c r="B14" s="83" t="s">
        <v>182</v>
      </c>
      <c r="C14" s="188" t="s">
        <v>105</v>
      </c>
      <c r="D14" s="189">
        <v>2</v>
      </c>
      <c r="E14" s="189"/>
      <c r="F14" s="190">
        <f>+D14*E14</f>
        <v>0</v>
      </c>
    </row>
    <row r="15" spans="1:6" x14ac:dyDescent="0.3">
      <c r="A15" s="146"/>
      <c r="B15" s="83" t="s">
        <v>183</v>
      </c>
      <c r="C15" s="188"/>
      <c r="D15" s="189"/>
      <c r="E15" s="189"/>
      <c r="F15" s="190"/>
    </row>
    <row r="16" spans="1:6" x14ac:dyDescent="0.3">
      <c r="A16" s="146"/>
      <c r="B16" s="83" t="s">
        <v>184</v>
      </c>
      <c r="C16" s="188"/>
      <c r="D16" s="189"/>
      <c r="E16" s="189"/>
      <c r="F16" s="190"/>
    </row>
    <row r="17" spans="1:6" x14ac:dyDescent="0.3">
      <c r="A17" s="146"/>
      <c r="B17" s="83" t="s">
        <v>185</v>
      </c>
      <c r="C17" s="188"/>
      <c r="D17" s="189"/>
      <c r="E17" s="189"/>
      <c r="F17" s="190"/>
    </row>
    <row r="18" spans="1:6" x14ac:dyDescent="0.3">
      <c r="A18" s="146"/>
      <c r="B18" s="83"/>
      <c r="C18" s="188"/>
      <c r="D18" s="189"/>
      <c r="E18" s="189"/>
      <c r="F18" s="190"/>
    </row>
    <row r="19" spans="1:6" x14ac:dyDescent="0.3">
      <c r="A19" s="146" t="s">
        <v>853</v>
      </c>
      <c r="B19" s="83" t="s">
        <v>186</v>
      </c>
      <c r="C19" s="188" t="s">
        <v>105</v>
      </c>
      <c r="D19" s="189">
        <v>1</v>
      </c>
      <c r="E19" s="189"/>
      <c r="F19" s="190">
        <f>+D19*E19</f>
        <v>0</v>
      </c>
    </row>
    <row r="20" spans="1:6" x14ac:dyDescent="0.3">
      <c r="A20" s="146"/>
      <c r="B20" s="83" t="s">
        <v>187</v>
      </c>
      <c r="C20" s="188"/>
      <c r="D20" s="189"/>
      <c r="E20" s="189"/>
      <c r="F20" s="190"/>
    </row>
    <row r="21" spans="1:6" x14ac:dyDescent="0.3">
      <c r="A21" s="146"/>
      <c r="B21" s="83" t="s">
        <v>188</v>
      </c>
      <c r="C21" s="188"/>
      <c r="D21" s="189"/>
      <c r="E21" s="189"/>
      <c r="F21" s="190"/>
    </row>
    <row r="22" spans="1:6" x14ac:dyDescent="0.3">
      <c r="A22" s="146"/>
      <c r="B22" s="83" t="s">
        <v>189</v>
      </c>
      <c r="C22" s="188"/>
      <c r="D22" s="189"/>
      <c r="E22" s="189"/>
      <c r="F22" s="190"/>
    </row>
    <row r="23" spans="1:6" x14ac:dyDescent="0.3">
      <c r="A23" s="146"/>
      <c r="B23" s="83"/>
      <c r="C23" s="188"/>
      <c r="D23" s="189"/>
      <c r="E23" s="189"/>
      <c r="F23" s="190"/>
    </row>
    <row r="24" spans="1:6" x14ac:dyDescent="0.3">
      <c r="A24" s="146" t="s">
        <v>855</v>
      </c>
      <c r="B24" s="83" t="s">
        <v>190</v>
      </c>
      <c r="C24" s="188" t="s">
        <v>105</v>
      </c>
      <c r="D24" s="189">
        <v>1</v>
      </c>
      <c r="E24" s="189"/>
      <c r="F24" s="190">
        <f>+D24*E24</f>
        <v>0</v>
      </c>
    </row>
    <row r="25" spans="1:6" x14ac:dyDescent="0.3">
      <c r="A25" s="146"/>
      <c r="B25" s="83" t="s">
        <v>191</v>
      </c>
      <c r="C25" s="188"/>
      <c r="D25" s="189"/>
      <c r="E25" s="189"/>
      <c r="F25" s="190"/>
    </row>
    <row r="26" spans="1:6" x14ac:dyDescent="0.3">
      <c r="A26" s="146"/>
      <c r="B26" s="83" t="s">
        <v>192</v>
      </c>
      <c r="C26" s="188"/>
      <c r="D26" s="189"/>
      <c r="E26" s="189"/>
      <c r="F26" s="190"/>
    </row>
    <row r="27" spans="1:6" x14ac:dyDescent="0.3">
      <c r="A27" s="146"/>
      <c r="B27" s="83"/>
      <c r="C27" s="188"/>
      <c r="D27" s="189"/>
      <c r="E27" s="189"/>
      <c r="F27" s="190"/>
    </row>
    <row r="28" spans="1:6" x14ac:dyDescent="0.3">
      <c r="A28" s="146" t="s">
        <v>857</v>
      </c>
      <c r="B28" s="83" t="s">
        <v>193</v>
      </c>
      <c r="C28" s="188" t="s">
        <v>105</v>
      </c>
      <c r="D28" s="189">
        <v>14</v>
      </c>
      <c r="E28" s="189"/>
      <c r="F28" s="190">
        <f>+D28*E28</f>
        <v>0</v>
      </c>
    </row>
    <row r="29" spans="1:6" x14ac:dyDescent="0.3">
      <c r="A29" s="146"/>
      <c r="B29" s="83" t="s">
        <v>756</v>
      </c>
      <c r="C29" s="188"/>
      <c r="D29" s="189"/>
      <c r="E29" s="189"/>
      <c r="F29" s="190"/>
    </row>
    <row r="30" spans="1:6" x14ac:dyDescent="0.3">
      <c r="A30" s="146"/>
      <c r="B30" s="83" t="s">
        <v>194</v>
      </c>
      <c r="C30" s="188"/>
      <c r="D30" s="189"/>
      <c r="E30" s="189"/>
      <c r="F30" s="190"/>
    </row>
    <row r="31" spans="1:6" x14ac:dyDescent="0.3">
      <c r="A31" s="146"/>
      <c r="B31" s="83" t="s">
        <v>195</v>
      </c>
      <c r="C31" s="188"/>
      <c r="D31" s="189"/>
      <c r="E31" s="189"/>
      <c r="F31" s="190"/>
    </row>
    <row r="32" spans="1:6" x14ac:dyDescent="0.3">
      <c r="A32" s="146"/>
      <c r="B32" s="83"/>
      <c r="C32" s="188"/>
      <c r="D32" s="189"/>
      <c r="E32" s="189"/>
      <c r="F32" s="190"/>
    </row>
    <row r="33" spans="1:6" x14ac:dyDescent="0.3">
      <c r="A33" s="146" t="s">
        <v>1018</v>
      </c>
      <c r="B33" s="83" t="s">
        <v>193</v>
      </c>
      <c r="C33" s="188" t="s">
        <v>105</v>
      </c>
      <c r="D33" s="189">
        <v>1</v>
      </c>
      <c r="E33" s="189"/>
      <c r="F33" s="190">
        <f>+D33*E33</f>
        <v>0</v>
      </c>
    </row>
    <row r="34" spans="1:6" x14ac:dyDescent="0.3">
      <c r="A34" s="146"/>
      <c r="B34" s="83" t="s">
        <v>757</v>
      </c>
      <c r="C34" s="188"/>
      <c r="D34" s="189"/>
      <c r="E34" s="189"/>
      <c r="F34" s="190"/>
    </row>
    <row r="35" spans="1:6" x14ac:dyDescent="0.3">
      <c r="A35" s="146"/>
      <c r="B35" s="83" t="s">
        <v>196</v>
      </c>
      <c r="C35" s="188"/>
      <c r="D35" s="189"/>
      <c r="E35" s="189"/>
      <c r="F35" s="190"/>
    </row>
    <row r="36" spans="1:6" x14ac:dyDescent="0.3">
      <c r="A36" s="146"/>
      <c r="B36" s="83" t="s">
        <v>197</v>
      </c>
      <c r="C36" s="188"/>
      <c r="D36" s="189"/>
      <c r="E36" s="189"/>
      <c r="F36" s="190"/>
    </row>
    <row r="37" spans="1:6" x14ac:dyDescent="0.3">
      <c r="A37" s="146"/>
      <c r="B37" s="83"/>
      <c r="C37" s="188"/>
      <c r="D37" s="189"/>
      <c r="E37" s="189"/>
      <c r="F37" s="190"/>
    </row>
    <row r="38" spans="1:6" x14ac:dyDescent="0.3">
      <c r="A38" s="146" t="s">
        <v>1019</v>
      </c>
      <c r="B38" s="83" t="s">
        <v>198</v>
      </c>
      <c r="C38" s="188" t="s">
        <v>105</v>
      </c>
      <c r="D38" s="189">
        <v>10</v>
      </c>
      <c r="E38" s="189"/>
      <c r="F38" s="190">
        <f>+D38*E38</f>
        <v>0</v>
      </c>
    </row>
    <row r="39" spans="1:6" x14ac:dyDescent="0.3">
      <c r="A39" s="146"/>
      <c r="B39" s="83" t="s">
        <v>199</v>
      </c>
      <c r="C39" s="188"/>
      <c r="D39" s="189"/>
      <c r="E39" s="189"/>
      <c r="F39" s="190"/>
    </row>
    <row r="40" spans="1:6" x14ac:dyDescent="0.3">
      <c r="A40" s="146"/>
      <c r="B40" s="83"/>
      <c r="C40" s="188"/>
      <c r="D40" s="189"/>
      <c r="E40" s="189"/>
      <c r="F40" s="190"/>
    </row>
    <row r="41" spans="1:6" x14ac:dyDescent="0.3">
      <c r="A41" s="146" t="s">
        <v>1020</v>
      </c>
      <c r="B41" s="83" t="s">
        <v>200</v>
      </c>
      <c r="C41" s="188"/>
      <c r="D41" s="189"/>
      <c r="E41" s="189"/>
      <c r="F41" s="190"/>
    </row>
    <row r="42" spans="1:6" x14ac:dyDescent="0.3">
      <c r="A42" s="146"/>
      <c r="B42" s="83" t="s">
        <v>201</v>
      </c>
      <c r="C42" s="188"/>
      <c r="D42" s="189"/>
      <c r="E42" s="189"/>
      <c r="F42" s="190"/>
    </row>
    <row r="43" spans="1:6" x14ac:dyDescent="0.3">
      <c r="A43" s="146"/>
      <c r="B43" s="83" t="s">
        <v>758</v>
      </c>
      <c r="C43" s="188"/>
      <c r="D43" s="189"/>
      <c r="E43" s="189"/>
      <c r="F43" s="190"/>
    </row>
    <row r="44" spans="1:6" x14ac:dyDescent="0.3">
      <c r="A44" s="146"/>
      <c r="B44" s="83" t="s">
        <v>202</v>
      </c>
      <c r="C44" s="188" t="s">
        <v>105</v>
      </c>
      <c r="D44" s="189">
        <v>5</v>
      </c>
      <c r="E44" s="189"/>
      <c r="F44" s="190">
        <f>+D44*E44</f>
        <v>0</v>
      </c>
    </row>
    <row r="45" spans="1:6" x14ac:dyDescent="0.3">
      <c r="A45" s="146"/>
      <c r="B45" s="83"/>
      <c r="C45" s="188"/>
      <c r="D45" s="189"/>
      <c r="E45" s="189"/>
      <c r="F45" s="190"/>
    </row>
    <row r="46" spans="1:6" x14ac:dyDescent="0.3">
      <c r="A46" s="146" t="s">
        <v>1021</v>
      </c>
      <c r="B46" s="83" t="s">
        <v>203</v>
      </c>
      <c r="C46" s="188" t="s">
        <v>105</v>
      </c>
      <c r="D46" s="189">
        <v>10</v>
      </c>
      <c r="E46" s="189"/>
      <c r="F46" s="190">
        <f>+D46*E46</f>
        <v>0</v>
      </c>
    </row>
    <row r="47" spans="1:6" x14ac:dyDescent="0.3">
      <c r="A47" s="146"/>
      <c r="B47" s="83" t="s">
        <v>759</v>
      </c>
      <c r="C47" s="188"/>
      <c r="D47" s="189"/>
      <c r="E47" s="189"/>
      <c r="F47" s="190"/>
    </row>
    <row r="48" spans="1:6" x14ac:dyDescent="0.3">
      <c r="A48" s="146"/>
      <c r="B48" s="83" t="s">
        <v>204</v>
      </c>
      <c r="C48" s="188"/>
      <c r="D48" s="189"/>
      <c r="E48" s="189"/>
      <c r="F48" s="190"/>
    </row>
    <row r="49" spans="1:6" x14ac:dyDescent="0.3">
      <c r="A49" s="146"/>
      <c r="B49" s="83" t="s">
        <v>205</v>
      </c>
      <c r="C49" s="188"/>
      <c r="D49" s="189"/>
      <c r="E49" s="189"/>
      <c r="F49" s="190"/>
    </row>
    <row r="50" spans="1:6" x14ac:dyDescent="0.3">
      <c r="A50" s="146"/>
      <c r="B50" s="83"/>
      <c r="C50" s="188"/>
      <c r="D50" s="189"/>
      <c r="E50" s="189"/>
      <c r="F50" s="190"/>
    </row>
    <row r="51" spans="1:6" x14ac:dyDescent="0.3">
      <c r="A51" s="146" t="s">
        <v>1022</v>
      </c>
      <c r="B51" s="83" t="s">
        <v>203</v>
      </c>
      <c r="C51" s="188" t="s">
        <v>105</v>
      </c>
      <c r="D51" s="189">
        <v>5</v>
      </c>
      <c r="E51" s="189"/>
      <c r="F51" s="190">
        <f>+D51*E51</f>
        <v>0</v>
      </c>
    </row>
    <row r="52" spans="1:6" x14ac:dyDescent="0.3">
      <c r="A52" s="146"/>
      <c r="B52" s="83" t="s">
        <v>759</v>
      </c>
      <c r="C52" s="188"/>
      <c r="D52" s="189"/>
      <c r="E52" s="189"/>
      <c r="F52" s="190"/>
    </row>
    <row r="53" spans="1:6" x14ac:dyDescent="0.3">
      <c r="A53" s="146"/>
      <c r="B53" s="83" t="s">
        <v>204</v>
      </c>
      <c r="C53" s="188"/>
      <c r="D53" s="189"/>
      <c r="E53" s="189"/>
      <c r="F53" s="190"/>
    </row>
    <row r="54" spans="1:6" x14ac:dyDescent="0.3">
      <c r="A54" s="146"/>
      <c r="B54" s="83" t="s">
        <v>206</v>
      </c>
      <c r="C54" s="188"/>
      <c r="D54" s="189"/>
      <c r="E54" s="189"/>
      <c r="F54" s="190"/>
    </row>
    <row r="55" spans="1:6" x14ac:dyDescent="0.3">
      <c r="A55" s="146"/>
      <c r="B55" s="83"/>
      <c r="C55" s="188"/>
      <c r="D55" s="189"/>
      <c r="E55" s="189"/>
      <c r="F55" s="190"/>
    </row>
    <row r="56" spans="1:6" x14ac:dyDescent="0.3">
      <c r="A56" s="146" t="s">
        <v>1023</v>
      </c>
      <c r="B56" s="83" t="s">
        <v>207</v>
      </c>
      <c r="C56" s="188"/>
      <c r="D56" s="196"/>
      <c r="E56" s="189"/>
      <c r="F56" s="190"/>
    </row>
    <row r="57" spans="1:6" x14ac:dyDescent="0.3">
      <c r="A57" s="146"/>
      <c r="B57" s="83" t="s">
        <v>208</v>
      </c>
      <c r="C57" s="188"/>
      <c r="D57" s="196"/>
      <c r="E57" s="189"/>
      <c r="F57" s="190"/>
    </row>
    <row r="58" spans="1:6" x14ac:dyDescent="0.3">
      <c r="A58" s="146"/>
      <c r="B58" s="83" t="s">
        <v>209</v>
      </c>
      <c r="C58" s="188"/>
      <c r="D58" s="196"/>
      <c r="E58" s="189"/>
      <c r="F58" s="190"/>
    </row>
    <row r="59" spans="1:6" x14ac:dyDescent="0.3">
      <c r="A59" s="146"/>
      <c r="B59" s="83" t="s">
        <v>210</v>
      </c>
      <c r="C59" s="188" t="s">
        <v>105</v>
      </c>
      <c r="D59" s="196">
        <v>5</v>
      </c>
      <c r="E59" s="189"/>
      <c r="F59" s="190">
        <f>+D59*E59</f>
        <v>0</v>
      </c>
    </row>
    <row r="60" spans="1:6" x14ac:dyDescent="0.3">
      <c r="A60" s="146"/>
      <c r="B60" s="83"/>
      <c r="C60" s="188"/>
      <c r="D60" s="196"/>
      <c r="E60" s="189"/>
      <c r="F60" s="190"/>
    </row>
    <row r="61" spans="1:6" x14ac:dyDescent="0.3">
      <c r="A61" s="146" t="s">
        <v>1024</v>
      </c>
      <c r="B61" s="83" t="s">
        <v>211</v>
      </c>
      <c r="C61" s="188"/>
      <c r="D61" s="196"/>
      <c r="E61" s="189"/>
      <c r="F61" s="190"/>
    </row>
    <row r="62" spans="1:6" x14ac:dyDescent="0.3">
      <c r="A62" s="146"/>
      <c r="B62" s="83" t="s">
        <v>212</v>
      </c>
      <c r="C62" s="188"/>
      <c r="D62" s="196"/>
      <c r="E62" s="189"/>
      <c r="F62" s="190"/>
    </row>
    <row r="63" spans="1:6" x14ac:dyDescent="0.3">
      <c r="A63" s="146"/>
      <c r="B63" s="83" t="s">
        <v>213</v>
      </c>
      <c r="C63" s="188"/>
      <c r="D63" s="196"/>
      <c r="E63" s="189"/>
      <c r="F63" s="190"/>
    </row>
    <row r="64" spans="1:6" x14ac:dyDescent="0.3">
      <c r="A64" s="146"/>
      <c r="B64" s="83" t="s">
        <v>214</v>
      </c>
      <c r="C64" s="188"/>
      <c r="D64" s="196"/>
      <c r="E64" s="189"/>
      <c r="F64" s="190"/>
    </row>
    <row r="65" spans="1:6" x14ac:dyDescent="0.3">
      <c r="A65" s="146"/>
      <c r="B65" s="83" t="s">
        <v>215</v>
      </c>
      <c r="C65" s="188" t="s">
        <v>105</v>
      </c>
      <c r="D65" s="196">
        <v>4</v>
      </c>
      <c r="E65" s="189"/>
      <c r="F65" s="190">
        <f>+D65*E65</f>
        <v>0</v>
      </c>
    </row>
    <row r="66" spans="1:6" x14ac:dyDescent="0.3">
      <c r="A66" s="146"/>
      <c r="B66" s="83"/>
      <c r="C66" s="188"/>
      <c r="D66" s="189"/>
      <c r="E66" s="189"/>
      <c r="F66" s="190"/>
    </row>
    <row r="67" spans="1:6" x14ac:dyDescent="0.3">
      <c r="A67" s="146" t="s">
        <v>1025</v>
      </c>
      <c r="B67" s="83" t="s">
        <v>216</v>
      </c>
      <c r="C67" s="188" t="s">
        <v>102</v>
      </c>
      <c r="D67" s="189">
        <v>1</v>
      </c>
      <c r="E67" s="189"/>
      <c r="F67" s="190">
        <f>+D67*E67</f>
        <v>0</v>
      </c>
    </row>
    <row r="68" spans="1:6" x14ac:dyDescent="0.3">
      <c r="A68" s="146"/>
      <c r="B68" s="352"/>
      <c r="C68" s="188"/>
      <c r="D68" s="189"/>
      <c r="E68" s="189"/>
      <c r="F68" s="190"/>
    </row>
    <row r="69" spans="1:6" ht="14.4" thickBot="1" x14ac:dyDescent="0.35">
      <c r="A69" s="146"/>
      <c r="B69" s="297" t="s">
        <v>1055</v>
      </c>
      <c r="C69" s="392"/>
      <c r="D69" s="393"/>
      <c r="E69" s="393"/>
      <c r="F69" s="394">
        <f>SUM(F9:F67)</f>
        <v>0</v>
      </c>
    </row>
    <row r="70" spans="1:6" ht="14.4" thickTop="1" x14ac:dyDescent="0.3">
      <c r="A70" s="146"/>
      <c r="B70" s="352"/>
      <c r="C70" s="188"/>
      <c r="D70" s="189"/>
      <c r="E70" s="189"/>
      <c r="F70" s="190"/>
    </row>
    <row r="71" spans="1:6" x14ac:dyDescent="0.3">
      <c r="A71" s="146"/>
      <c r="B71" s="83"/>
      <c r="C71" s="188"/>
      <c r="D71" s="189"/>
      <c r="E71" s="189"/>
      <c r="F71" s="190"/>
    </row>
    <row r="72" spans="1:6" s="403" customFormat="1" ht="18.75" customHeight="1" thickBot="1" x14ac:dyDescent="0.35">
      <c r="A72" s="399" t="s">
        <v>30</v>
      </c>
      <c r="B72" s="400" t="s">
        <v>1026</v>
      </c>
      <c r="C72" s="387"/>
      <c r="D72" s="401"/>
      <c r="E72" s="401"/>
      <c r="F72" s="402"/>
    </row>
    <row r="73" spans="1:6" ht="14.4" thickTop="1" x14ac:dyDescent="0.3">
      <c r="A73" s="146"/>
      <c r="B73" s="83"/>
      <c r="C73" s="188"/>
      <c r="D73" s="189"/>
      <c r="E73" s="189"/>
      <c r="F73" s="190"/>
    </row>
    <row r="74" spans="1:6" x14ac:dyDescent="0.3">
      <c r="A74" s="322" t="s">
        <v>1027</v>
      </c>
      <c r="B74" s="83" t="s">
        <v>217</v>
      </c>
      <c r="C74" s="188" t="s">
        <v>218</v>
      </c>
      <c r="D74" s="189">
        <v>1250</v>
      </c>
      <c r="E74" s="189"/>
      <c r="F74" s="190">
        <f>+D74*E74</f>
        <v>0</v>
      </c>
    </row>
    <row r="75" spans="1:6" x14ac:dyDescent="0.3">
      <c r="A75" s="322"/>
      <c r="B75" s="83"/>
      <c r="C75" s="188"/>
      <c r="D75" s="189"/>
      <c r="E75" s="189"/>
      <c r="F75" s="190"/>
    </row>
    <row r="76" spans="1:6" x14ac:dyDescent="0.3">
      <c r="A76" s="322" t="s">
        <v>1028</v>
      </c>
      <c r="B76" s="83" t="s">
        <v>219</v>
      </c>
      <c r="C76" s="188"/>
      <c r="D76" s="189"/>
      <c r="E76" s="189"/>
      <c r="F76" s="190"/>
    </row>
    <row r="77" spans="1:6" x14ac:dyDescent="0.3">
      <c r="A77" s="146"/>
      <c r="B77" s="83" t="s">
        <v>220</v>
      </c>
      <c r="C77" s="188" t="s">
        <v>218</v>
      </c>
      <c r="D77" s="189">
        <v>50</v>
      </c>
      <c r="E77" s="189"/>
      <c r="F77" s="190">
        <f>+D77*E77</f>
        <v>0</v>
      </c>
    </row>
    <row r="78" spans="1:6" x14ac:dyDescent="0.3">
      <c r="A78" s="146"/>
      <c r="B78" s="83" t="s">
        <v>221</v>
      </c>
      <c r="C78" s="188" t="s">
        <v>218</v>
      </c>
      <c r="D78" s="189">
        <v>40</v>
      </c>
      <c r="E78" s="189"/>
      <c r="F78" s="190">
        <f>+D78*E78</f>
        <v>0</v>
      </c>
    </row>
    <row r="79" spans="1:6" x14ac:dyDescent="0.3">
      <c r="A79" s="146"/>
      <c r="B79" s="83" t="s">
        <v>222</v>
      </c>
      <c r="C79" s="188" t="s">
        <v>218</v>
      </c>
      <c r="D79" s="189">
        <v>60</v>
      </c>
      <c r="E79" s="189"/>
      <c r="F79" s="190">
        <f>+D79*E79</f>
        <v>0</v>
      </c>
    </row>
    <row r="80" spans="1:6" x14ac:dyDescent="0.3">
      <c r="A80" s="146"/>
      <c r="B80" s="83"/>
      <c r="C80" s="188"/>
      <c r="D80" s="189"/>
      <c r="E80" s="189"/>
      <c r="F80" s="190"/>
    </row>
    <row r="81" spans="1:6" x14ac:dyDescent="0.3">
      <c r="A81" s="322" t="s">
        <v>1029</v>
      </c>
      <c r="B81" s="83" t="s">
        <v>223</v>
      </c>
      <c r="C81" s="188"/>
      <c r="D81" s="189"/>
      <c r="E81" s="189"/>
      <c r="F81" s="190"/>
    </row>
    <row r="82" spans="1:6" x14ac:dyDescent="0.3">
      <c r="A82" s="146"/>
      <c r="B82" s="83" t="s">
        <v>224</v>
      </c>
      <c r="C82" s="188" t="s">
        <v>218</v>
      </c>
      <c r="D82" s="189"/>
      <c r="E82" s="189"/>
      <c r="F82" s="190">
        <f>+D82*E82</f>
        <v>0</v>
      </c>
    </row>
    <row r="83" spans="1:6" x14ac:dyDescent="0.3">
      <c r="A83" s="146"/>
      <c r="B83" s="83" t="s">
        <v>225</v>
      </c>
      <c r="C83" s="188" t="s">
        <v>218</v>
      </c>
      <c r="D83" s="189"/>
      <c r="E83" s="189"/>
      <c r="F83" s="190">
        <f>+D83*E83</f>
        <v>0</v>
      </c>
    </row>
    <row r="84" spans="1:6" x14ac:dyDescent="0.3">
      <c r="A84" s="146"/>
      <c r="B84" s="83" t="s">
        <v>226</v>
      </c>
      <c r="C84" s="188" t="s">
        <v>218</v>
      </c>
      <c r="D84" s="189"/>
      <c r="E84" s="189"/>
      <c r="F84" s="190">
        <f>+D84*E84</f>
        <v>0</v>
      </c>
    </row>
    <row r="85" spans="1:6" x14ac:dyDescent="0.3">
      <c r="A85" s="146"/>
      <c r="B85" s="83"/>
      <c r="C85" s="188"/>
      <c r="D85" s="189"/>
      <c r="E85" s="189"/>
      <c r="F85" s="190"/>
    </row>
    <row r="86" spans="1:6" x14ac:dyDescent="0.3">
      <c r="A86" s="322" t="s">
        <v>1030</v>
      </c>
      <c r="B86" s="83" t="s">
        <v>227</v>
      </c>
      <c r="C86" s="188"/>
      <c r="D86" s="189"/>
      <c r="E86" s="189"/>
      <c r="F86" s="190"/>
    </row>
    <row r="87" spans="1:6" x14ac:dyDescent="0.3">
      <c r="A87" s="146"/>
      <c r="B87" s="83" t="s">
        <v>228</v>
      </c>
      <c r="C87" s="188" t="s">
        <v>218</v>
      </c>
      <c r="D87" s="189">
        <v>1260</v>
      </c>
      <c r="E87" s="189"/>
      <c r="F87" s="190">
        <f t="shared" ref="F87:F92" si="0">+D87*E87</f>
        <v>0</v>
      </c>
    </row>
    <row r="88" spans="1:6" x14ac:dyDescent="0.3">
      <c r="A88" s="146"/>
      <c r="B88" s="83" t="s">
        <v>229</v>
      </c>
      <c r="C88" s="188" t="s">
        <v>218</v>
      </c>
      <c r="D88" s="189">
        <v>390</v>
      </c>
      <c r="E88" s="189"/>
      <c r="F88" s="190">
        <f t="shared" si="0"/>
        <v>0</v>
      </c>
    </row>
    <row r="89" spans="1:6" x14ac:dyDescent="0.3">
      <c r="A89" s="146"/>
      <c r="B89" s="83" t="s">
        <v>230</v>
      </c>
      <c r="C89" s="188" t="s">
        <v>218</v>
      </c>
      <c r="D89" s="189">
        <v>690</v>
      </c>
      <c r="E89" s="189"/>
      <c r="F89" s="190">
        <f t="shared" si="0"/>
        <v>0</v>
      </c>
    </row>
    <row r="90" spans="1:6" x14ac:dyDescent="0.3">
      <c r="A90" s="146"/>
      <c r="B90" s="83" t="s">
        <v>231</v>
      </c>
      <c r="C90" s="188" t="s">
        <v>218</v>
      </c>
      <c r="D90" s="189">
        <v>80</v>
      </c>
      <c r="E90" s="189"/>
      <c r="F90" s="190">
        <f t="shared" si="0"/>
        <v>0</v>
      </c>
    </row>
    <row r="91" spans="1:6" x14ac:dyDescent="0.3">
      <c r="A91" s="146"/>
      <c r="B91" s="83" t="s">
        <v>232</v>
      </c>
      <c r="C91" s="188" t="s">
        <v>218</v>
      </c>
      <c r="D91" s="189">
        <v>65</v>
      </c>
      <c r="E91" s="189"/>
      <c r="F91" s="190">
        <f>+D91*E91</f>
        <v>0</v>
      </c>
    </row>
    <row r="92" spans="1:6" x14ac:dyDescent="0.3">
      <c r="A92" s="146"/>
      <c r="B92" s="83" t="s">
        <v>233</v>
      </c>
      <c r="C92" s="188" t="s">
        <v>218</v>
      </c>
      <c r="D92" s="189">
        <v>150</v>
      </c>
      <c r="E92" s="189"/>
      <c r="F92" s="190">
        <f t="shared" si="0"/>
        <v>0</v>
      </c>
    </row>
    <row r="93" spans="1:6" x14ac:dyDescent="0.3">
      <c r="A93" s="146"/>
      <c r="B93" s="83" t="s">
        <v>234</v>
      </c>
      <c r="C93" s="188" t="s">
        <v>218</v>
      </c>
      <c r="D93" s="189">
        <v>160</v>
      </c>
      <c r="E93" s="189"/>
      <c r="F93" s="190">
        <f>+D93*E93</f>
        <v>0</v>
      </c>
    </row>
    <row r="94" spans="1:6" x14ac:dyDescent="0.3">
      <c r="A94" s="146"/>
      <c r="B94" s="83"/>
      <c r="C94" s="188"/>
      <c r="D94" s="189"/>
      <c r="E94" s="189"/>
      <c r="F94" s="190"/>
    </row>
    <row r="95" spans="1:6" x14ac:dyDescent="0.3">
      <c r="A95" s="322" t="s">
        <v>1031</v>
      </c>
      <c r="B95" s="83" t="s">
        <v>235</v>
      </c>
      <c r="C95" s="188"/>
      <c r="D95" s="189"/>
      <c r="E95" s="189"/>
      <c r="F95" s="190"/>
    </row>
    <row r="96" spans="1:6" x14ac:dyDescent="0.3">
      <c r="A96" s="146"/>
      <c r="B96" s="83" t="s">
        <v>236</v>
      </c>
      <c r="C96" s="188" t="s">
        <v>218</v>
      </c>
      <c r="D96" s="189">
        <v>80</v>
      </c>
      <c r="E96" s="189"/>
      <c r="F96" s="190">
        <f>+D96*E96</f>
        <v>0</v>
      </c>
    </row>
    <row r="97" spans="1:6" x14ac:dyDescent="0.3">
      <c r="A97" s="146"/>
      <c r="B97" s="83"/>
      <c r="C97" s="188"/>
      <c r="D97" s="189"/>
      <c r="E97" s="189"/>
      <c r="F97" s="190"/>
    </row>
    <row r="98" spans="1:6" x14ac:dyDescent="0.3">
      <c r="A98" s="322" t="s">
        <v>1032</v>
      </c>
      <c r="B98" s="83" t="s">
        <v>237</v>
      </c>
      <c r="C98" s="188"/>
      <c r="D98" s="189"/>
      <c r="E98" s="189"/>
      <c r="F98" s="190"/>
    </row>
    <row r="99" spans="1:6" x14ac:dyDescent="0.3">
      <c r="A99" s="146"/>
      <c r="B99" s="83" t="s">
        <v>238</v>
      </c>
      <c r="C99" s="188" t="s">
        <v>218</v>
      </c>
      <c r="D99" s="189">
        <v>150</v>
      </c>
      <c r="E99" s="189"/>
      <c r="F99" s="190">
        <f>+D99*E99</f>
        <v>0</v>
      </c>
    </row>
    <row r="100" spans="1:6" x14ac:dyDescent="0.3">
      <c r="A100" s="146"/>
      <c r="B100" s="83" t="s">
        <v>239</v>
      </c>
      <c r="C100" s="188" t="s">
        <v>218</v>
      </c>
      <c r="D100" s="189">
        <v>250</v>
      </c>
      <c r="E100" s="189"/>
      <c r="F100" s="190">
        <f>+D100*E100</f>
        <v>0</v>
      </c>
    </row>
    <row r="101" spans="1:6" x14ac:dyDescent="0.3">
      <c r="A101" s="146"/>
      <c r="B101" s="83"/>
      <c r="C101" s="188"/>
      <c r="D101" s="189"/>
      <c r="E101" s="189"/>
      <c r="F101" s="190"/>
    </row>
    <row r="102" spans="1:6" x14ac:dyDescent="0.3">
      <c r="A102" s="362" t="s">
        <v>1033</v>
      </c>
      <c r="B102" s="83" t="s">
        <v>240</v>
      </c>
      <c r="C102" s="128"/>
      <c r="D102" s="131"/>
      <c r="E102" s="132"/>
    </row>
    <row r="103" spans="1:6" x14ac:dyDescent="0.3">
      <c r="A103" s="150"/>
      <c r="B103" s="83" t="s">
        <v>760</v>
      </c>
      <c r="C103" s="128" t="s">
        <v>218</v>
      </c>
      <c r="D103" s="131">
        <v>1640</v>
      </c>
      <c r="E103" s="132"/>
      <c r="F103" s="194">
        <f>+D103*E103</f>
        <v>0</v>
      </c>
    </row>
    <row r="104" spans="1:6" x14ac:dyDescent="0.3">
      <c r="A104" s="150"/>
      <c r="B104" s="83" t="s">
        <v>761</v>
      </c>
      <c r="C104" s="128" t="s">
        <v>218</v>
      </c>
      <c r="D104" s="131">
        <v>770</v>
      </c>
      <c r="E104" s="132"/>
      <c r="F104" s="194">
        <f>+D104*E104</f>
        <v>0</v>
      </c>
    </row>
    <row r="105" spans="1:6" x14ac:dyDescent="0.3">
      <c r="A105" s="150"/>
      <c r="B105" s="83" t="s">
        <v>762</v>
      </c>
      <c r="C105" s="128" t="s">
        <v>218</v>
      </c>
      <c r="D105" s="131">
        <v>80</v>
      </c>
      <c r="E105" s="132"/>
      <c r="F105" s="194">
        <f>+D105*E105</f>
        <v>0</v>
      </c>
    </row>
    <row r="106" spans="1:6" x14ac:dyDescent="0.3">
      <c r="A106" s="146"/>
      <c r="B106" s="83"/>
      <c r="C106" s="188"/>
      <c r="D106" s="189"/>
      <c r="E106" s="189"/>
      <c r="F106" s="190"/>
    </row>
    <row r="107" spans="1:6" x14ac:dyDescent="0.3">
      <c r="A107" s="322" t="s">
        <v>1034</v>
      </c>
      <c r="B107" s="83" t="s">
        <v>241</v>
      </c>
      <c r="C107" s="188"/>
      <c r="D107" s="189"/>
      <c r="E107" s="189"/>
      <c r="F107" s="190"/>
    </row>
    <row r="108" spans="1:6" x14ac:dyDescent="0.3">
      <c r="A108" s="146"/>
      <c r="B108" s="83" t="s">
        <v>242</v>
      </c>
      <c r="C108" s="188" t="s">
        <v>218</v>
      </c>
      <c r="D108" s="189">
        <v>160</v>
      </c>
      <c r="E108" s="189"/>
      <c r="F108" s="190">
        <f>+D108*E108</f>
        <v>0</v>
      </c>
    </row>
    <row r="109" spans="1:6" x14ac:dyDescent="0.3">
      <c r="A109" s="146"/>
      <c r="B109" s="83"/>
      <c r="C109" s="188"/>
      <c r="D109" s="189"/>
      <c r="E109" s="189"/>
      <c r="F109" s="190"/>
    </row>
    <row r="110" spans="1:6" x14ac:dyDescent="0.3">
      <c r="A110" s="150" t="s">
        <v>1035</v>
      </c>
      <c r="B110" s="83" t="s">
        <v>243</v>
      </c>
      <c r="C110" s="128" t="s">
        <v>105</v>
      </c>
      <c r="D110" s="131">
        <v>2</v>
      </c>
      <c r="E110" s="132"/>
      <c r="F110" s="194">
        <f>+D110*E110</f>
        <v>0</v>
      </c>
    </row>
    <row r="111" spans="1:6" x14ac:dyDescent="0.3">
      <c r="A111" s="146"/>
      <c r="B111" s="83"/>
      <c r="C111" s="188"/>
      <c r="D111" s="189"/>
      <c r="E111" s="189"/>
      <c r="F111" s="190"/>
    </row>
    <row r="112" spans="1:6" x14ac:dyDescent="0.3">
      <c r="A112" s="322" t="s">
        <v>1036</v>
      </c>
      <c r="B112" s="83" t="s">
        <v>244</v>
      </c>
      <c r="C112" s="188" t="s">
        <v>105</v>
      </c>
      <c r="D112" s="189">
        <v>28</v>
      </c>
      <c r="E112" s="189"/>
      <c r="F112" s="190">
        <f>+D112*E112</f>
        <v>0</v>
      </c>
    </row>
    <row r="113" spans="1:6" x14ac:dyDescent="0.3">
      <c r="A113" s="322"/>
      <c r="B113" s="83"/>
      <c r="C113" s="188"/>
      <c r="D113" s="189"/>
      <c r="E113" s="189"/>
      <c r="F113" s="190"/>
    </row>
    <row r="114" spans="1:6" x14ac:dyDescent="0.3">
      <c r="A114" s="362" t="s">
        <v>1037</v>
      </c>
      <c r="B114" s="83" t="s">
        <v>245</v>
      </c>
      <c r="C114" s="128" t="s">
        <v>105</v>
      </c>
      <c r="D114" s="131">
        <v>2</v>
      </c>
      <c r="E114" s="132"/>
      <c r="F114" s="194">
        <f>+D114*E114</f>
        <v>0</v>
      </c>
    </row>
    <row r="115" spans="1:6" x14ac:dyDescent="0.3">
      <c r="A115" s="362"/>
      <c r="B115" s="83" t="s">
        <v>246</v>
      </c>
      <c r="C115" s="128"/>
      <c r="D115" s="131"/>
      <c r="E115" s="132"/>
    </row>
    <row r="116" spans="1:6" x14ac:dyDescent="0.3">
      <c r="A116" s="322"/>
      <c r="B116" s="83"/>
      <c r="C116" s="188"/>
      <c r="D116" s="189"/>
      <c r="E116" s="189"/>
      <c r="F116" s="190"/>
    </row>
    <row r="117" spans="1:6" x14ac:dyDescent="0.3">
      <c r="A117" s="150" t="s">
        <v>1038</v>
      </c>
      <c r="B117" s="83" t="s">
        <v>247</v>
      </c>
      <c r="C117" s="128"/>
      <c r="D117" s="131"/>
      <c r="E117" s="132"/>
    </row>
    <row r="118" spans="1:6" x14ac:dyDescent="0.3">
      <c r="A118" s="150"/>
      <c r="B118" s="83" t="s">
        <v>248</v>
      </c>
      <c r="C118" s="128"/>
      <c r="D118" s="131"/>
      <c r="E118" s="132"/>
    </row>
    <row r="119" spans="1:6" x14ac:dyDescent="0.3">
      <c r="A119" s="150"/>
      <c r="B119" s="83" t="s">
        <v>249</v>
      </c>
      <c r="C119" s="128"/>
      <c r="D119" s="131"/>
      <c r="E119" s="132"/>
    </row>
    <row r="120" spans="1:6" x14ac:dyDescent="0.3">
      <c r="A120" s="150"/>
      <c r="B120" s="83" t="s">
        <v>250</v>
      </c>
      <c r="C120" s="128" t="s">
        <v>218</v>
      </c>
      <c r="D120" s="131">
        <v>75</v>
      </c>
      <c r="E120" s="132"/>
      <c r="F120" s="194">
        <f>+D120*E120</f>
        <v>0</v>
      </c>
    </row>
    <row r="121" spans="1:6" x14ac:dyDescent="0.3">
      <c r="A121" s="150"/>
      <c r="B121" s="83"/>
      <c r="C121" s="128"/>
      <c r="D121" s="131"/>
      <c r="E121" s="132"/>
    </row>
    <row r="122" spans="1:6" x14ac:dyDescent="0.3">
      <c r="A122" s="322" t="s">
        <v>1039</v>
      </c>
      <c r="B122" s="83" t="s">
        <v>251</v>
      </c>
      <c r="C122" s="188" t="s">
        <v>102</v>
      </c>
      <c r="D122" s="189">
        <v>18</v>
      </c>
      <c r="E122" s="189"/>
      <c r="F122" s="190">
        <f>+D122*E122</f>
        <v>0</v>
      </c>
    </row>
    <row r="123" spans="1:6" x14ac:dyDescent="0.3">
      <c r="A123" s="146"/>
      <c r="B123" s="83" t="s">
        <v>252</v>
      </c>
      <c r="C123" s="188"/>
      <c r="D123" s="189"/>
      <c r="E123" s="189"/>
      <c r="F123" s="190"/>
    </row>
    <row r="124" spans="1:6" x14ac:dyDescent="0.3">
      <c r="A124" s="146"/>
      <c r="B124" s="83" t="s">
        <v>253</v>
      </c>
      <c r="C124" s="188"/>
      <c r="D124" s="189"/>
      <c r="E124" s="189"/>
      <c r="F124" s="190"/>
    </row>
    <row r="125" spans="1:6" x14ac:dyDescent="0.3">
      <c r="A125" s="146"/>
      <c r="B125" s="83" t="s">
        <v>254</v>
      </c>
      <c r="C125" s="188"/>
      <c r="D125" s="189"/>
      <c r="E125" s="189"/>
      <c r="F125" s="190"/>
    </row>
    <row r="126" spans="1:6" x14ac:dyDescent="0.3">
      <c r="A126" s="146"/>
      <c r="B126" s="83"/>
      <c r="C126" s="188"/>
      <c r="D126" s="189"/>
      <c r="E126" s="189"/>
      <c r="F126" s="190"/>
    </row>
    <row r="127" spans="1:6" x14ac:dyDescent="0.3">
      <c r="A127" s="362" t="s">
        <v>1040</v>
      </c>
      <c r="B127" s="83" t="s">
        <v>255</v>
      </c>
      <c r="C127" s="128"/>
      <c r="D127" s="131"/>
      <c r="E127" s="132"/>
    </row>
    <row r="128" spans="1:6" x14ac:dyDescent="0.3">
      <c r="A128" s="150"/>
      <c r="B128" s="83" t="s">
        <v>256</v>
      </c>
      <c r="C128" s="128" t="s">
        <v>105</v>
      </c>
      <c r="D128" s="131">
        <v>3</v>
      </c>
      <c r="E128" s="132"/>
      <c r="F128" s="194">
        <f>+D128*E128</f>
        <v>0</v>
      </c>
    </row>
    <row r="129" spans="1:6" x14ac:dyDescent="0.3">
      <c r="A129" s="150"/>
      <c r="B129" s="83" t="s">
        <v>257</v>
      </c>
      <c r="C129" s="128" t="s">
        <v>105</v>
      </c>
      <c r="D129" s="131">
        <v>1</v>
      </c>
      <c r="E129" s="132"/>
      <c r="F129" s="194">
        <f>+D129*E129</f>
        <v>0</v>
      </c>
    </row>
    <row r="130" spans="1:6" x14ac:dyDescent="0.3">
      <c r="A130" s="150"/>
      <c r="B130" s="83"/>
      <c r="C130" s="128"/>
      <c r="D130" s="131"/>
      <c r="E130" s="132"/>
    </row>
    <row r="131" spans="1:6" x14ac:dyDescent="0.3">
      <c r="A131" s="322" t="s">
        <v>1041</v>
      </c>
      <c r="B131" s="83" t="s">
        <v>258</v>
      </c>
      <c r="C131" s="188"/>
      <c r="D131" s="189"/>
      <c r="E131" s="189"/>
      <c r="F131" s="190"/>
    </row>
    <row r="132" spans="1:6" x14ac:dyDescent="0.3">
      <c r="A132" s="146"/>
      <c r="B132" s="83" t="s">
        <v>259</v>
      </c>
      <c r="C132" s="188" t="s">
        <v>105</v>
      </c>
      <c r="D132" s="189">
        <v>10</v>
      </c>
      <c r="E132" s="189"/>
      <c r="F132" s="190">
        <f>+D132*E132</f>
        <v>0</v>
      </c>
    </row>
    <row r="133" spans="1:6" x14ac:dyDescent="0.3">
      <c r="A133" s="146"/>
      <c r="B133" s="83"/>
      <c r="C133" s="188"/>
      <c r="D133" s="189"/>
      <c r="E133" s="189"/>
      <c r="F133" s="190"/>
    </row>
    <row r="134" spans="1:6" x14ac:dyDescent="0.3">
      <c r="A134" s="322" t="s">
        <v>1042</v>
      </c>
      <c r="B134" s="83" t="s">
        <v>260</v>
      </c>
      <c r="C134" s="188"/>
      <c r="D134" s="189"/>
      <c r="E134" s="189"/>
      <c r="F134" s="190"/>
    </row>
    <row r="135" spans="1:6" x14ac:dyDescent="0.3">
      <c r="A135" s="146"/>
      <c r="B135" s="83" t="s">
        <v>261</v>
      </c>
      <c r="C135" s="188" t="s">
        <v>105</v>
      </c>
      <c r="D135" s="189">
        <v>9</v>
      </c>
      <c r="E135" s="189"/>
      <c r="F135" s="190">
        <f>+D135*E135</f>
        <v>0</v>
      </c>
    </row>
    <row r="136" spans="1:6" x14ac:dyDescent="0.3">
      <c r="A136" s="146"/>
      <c r="B136" s="83" t="s">
        <v>262</v>
      </c>
      <c r="C136" s="188" t="s">
        <v>105</v>
      </c>
      <c r="D136" s="189">
        <v>2</v>
      </c>
      <c r="E136" s="189"/>
      <c r="F136" s="190">
        <f>+D136*E136</f>
        <v>0</v>
      </c>
    </row>
    <row r="137" spans="1:6" x14ac:dyDescent="0.3">
      <c r="A137" s="146"/>
      <c r="B137" s="83"/>
      <c r="C137" s="188"/>
      <c r="D137" s="189"/>
      <c r="E137" s="189"/>
      <c r="F137" s="190"/>
    </row>
    <row r="138" spans="1:6" x14ac:dyDescent="0.3">
      <c r="A138" s="322" t="s">
        <v>1043</v>
      </c>
      <c r="B138" s="83" t="s">
        <v>263</v>
      </c>
      <c r="C138" s="188"/>
      <c r="D138" s="189"/>
      <c r="E138" s="189"/>
      <c r="F138" s="190"/>
    </row>
    <row r="139" spans="1:6" x14ac:dyDescent="0.3">
      <c r="A139" s="146"/>
      <c r="B139" s="83" t="s">
        <v>256</v>
      </c>
      <c r="C139" s="188" t="s">
        <v>105</v>
      </c>
      <c r="D139" s="189">
        <v>5</v>
      </c>
      <c r="E139" s="189"/>
      <c r="F139" s="190">
        <f>+D139*E139</f>
        <v>0</v>
      </c>
    </row>
    <row r="140" spans="1:6" x14ac:dyDescent="0.3">
      <c r="A140" s="146"/>
      <c r="B140" s="83"/>
      <c r="C140" s="188"/>
      <c r="D140" s="189"/>
      <c r="E140" s="189"/>
      <c r="F140" s="190"/>
    </row>
    <row r="141" spans="1:6" x14ac:dyDescent="0.3">
      <c r="A141" s="322" t="s">
        <v>1044</v>
      </c>
      <c r="B141" s="83" t="s">
        <v>264</v>
      </c>
      <c r="C141" s="188"/>
      <c r="D141" s="189"/>
      <c r="E141" s="189"/>
      <c r="F141" s="190"/>
    </row>
    <row r="142" spans="1:6" x14ac:dyDescent="0.3">
      <c r="A142" s="146"/>
      <c r="B142" s="83" t="s">
        <v>265</v>
      </c>
      <c r="C142" s="188" t="s">
        <v>105</v>
      </c>
      <c r="D142" s="189">
        <v>1</v>
      </c>
      <c r="E142" s="189"/>
      <c r="F142" s="190">
        <f>+D142*E142</f>
        <v>0</v>
      </c>
    </row>
    <row r="143" spans="1:6" x14ac:dyDescent="0.3">
      <c r="A143" s="146"/>
      <c r="B143" s="83" t="s">
        <v>266</v>
      </c>
      <c r="C143" s="188" t="s">
        <v>105</v>
      </c>
      <c r="D143" s="189">
        <v>2</v>
      </c>
      <c r="E143" s="189"/>
      <c r="F143" s="190">
        <f>+D143*E143</f>
        <v>0</v>
      </c>
    </row>
    <row r="144" spans="1:6" x14ac:dyDescent="0.3">
      <c r="A144" s="146"/>
      <c r="B144" s="83"/>
      <c r="C144" s="188"/>
      <c r="D144" s="189"/>
      <c r="E144" s="189"/>
      <c r="F144" s="190"/>
    </row>
    <row r="145" spans="1:6" x14ac:dyDescent="0.3">
      <c r="A145" s="150" t="s">
        <v>1045</v>
      </c>
      <c r="B145" s="83" t="s">
        <v>763</v>
      </c>
      <c r="C145" s="128" t="s">
        <v>105</v>
      </c>
      <c r="D145" s="131">
        <v>22</v>
      </c>
      <c r="E145" s="132"/>
      <c r="F145" s="194">
        <f>+D145*E145</f>
        <v>0</v>
      </c>
    </row>
    <row r="146" spans="1:6" x14ac:dyDescent="0.3">
      <c r="A146" s="150"/>
      <c r="B146" s="83"/>
      <c r="C146" s="128"/>
      <c r="D146" s="131"/>
      <c r="E146" s="132"/>
    </row>
    <row r="147" spans="1:6" x14ac:dyDescent="0.3">
      <c r="A147" s="150" t="s">
        <v>1046</v>
      </c>
      <c r="B147" s="83" t="s">
        <v>764</v>
      </c>
      <c r="C147" s="128"/>
      <c r="D147" s="131"/>
      <c r="E147" s="132"/>
    </row>
    <row r="148" spans="1:6" x14ac:dyDescent="0.3">
      <c r="A148" s="150"/>
      <c r="B148" s="83" t="s">
        <v>267</v>
      </c>
      <c r="C148" s="128" t="s">
        <v>102</v>
      </c>
      <c r="D148" s="131">
        <v>11</v>
      </c>
      <c r="E148" s="132"/>
      <c r="F148" s="194">
        <f>+D148*E148</f>
        <v>0</v>
      </c>
    </row>
    <row r="149" spans="1:6" x14ac:dyDescent="0.3">
      <c r="A149" s="146"/>
      <c r="B149" s="83"/>
      <c r="C149" s="188"/>
      <c r="D149" s="189"/>
      <c r="E149" s="189"/>
      <c r="F149" s="190"/>
    </row>
    <row r="150" spans="1:6" x14ac:dyDescent="0.3">
      <c r="A150" s="362" t="s">
        <v>1047</v>
      </c>
      <c r="B150" s="83" t="s">
        <v>268</v>
      </c>
      <c r="C150" s="128" t="s">
        <v>105</v>
      </c>
      <c r="D150" s="131">
        <v>10</v>
      </c>
      <c r="E150" s="132"/>
      <c r="F150" s="194">
        <f>+D150*E150</f>
        <v>0</v>
      </c>
    </row>
    <row r="151" spans="1:6" x14ac:dyDescent="0.3">
      <c r="A151" s="362"/>
      <c r="B151" s="83" t="s">
        <v>269</v>
      </c>
      <c r="C151" s="128"/>
      <c r="D151" s="131"/>
      <c r="E151" s="132"/>
    </row>
    <row r="152" spans="1:6" x14ac:dyDescent="0.3">
      <c r="A152" s="146"/>
      <c r="B152" s="83"/>
      <c r="C152" s="188"/>
      <c r="D152" s="189"/>
      <c r="E152" s="189"/>
      <c r="F152" s="190"/>
    </row>
    <row r="153" spans="1:6" x14ac:dyDescent="0.3">
      <c r="A153" s="322" t="s">
        <v>1047</v>
      </c>
      <c r="B153" s="83" t="s">
        <v>270</v>
      </c>
      <c r="C153" s="188" t="s">
        <v>142</v>
      </c>
      <c r="D153" s="189">
        <v>25</v>
      </c>
      <c r="E153" s="189"/>
      <c r="F153" s="190">
        <f>+D153*E153</f>
        <v>0</v>
      </c>
    </row>
    <row r="154" spans="1:6" x14ac:dyDescent="0.3">
      <c r="A154" s="146"/>
      <c r="B154" s="83"/>
      <c r="C154" s="188"/>
      <c r="D154" s="189"/>
      <c r="E154" s="189"/>
      <c r="F154" s="190"/>
    </row>
    <row r="155" spans="1:6" x14ac:dyDescent="0.3">
      <c r="A155" s="322" t="s">
        <v>1048</v>
      </c>
      <c r="B155" s="83" t="s">
        <v>271</v>
      </c>
      <c r="C155" s="188"/>
      <c r="D155" s="189"/>
      <c r="E155" s="189"/>
      <c r="F155" s="190"/>
    </row>
    <row r="156" spans="1:6" x14ac:dyDescent="0.3">
      <c r="A156" s="146"/>
      <c r="B156" s="83" t="s">
        <v>272</v>
      </c>
      <c r="C156" s="188" t="s">
        <v>103</v>
      </c>
      <c r="D156" s="189">
        <v>2</v>
      </c>
      <c r="E156" s="189"/>
      <c r="F156" s="190">
        <f>+D156*E156</f>
        <v>0</v>
      </c>
    </row>
    <row r="157" spans="1:6" x14ac:dyDescent="0.3">
      <c r="A157" s="146"/>
      <c r="B157" s="83"/>
      <c r="C157" s="188"/>
      <c r="D157" s="189"/>
      <c r="E157" s="189"/>
      <c r="F157" s="190"/>
    </row>
    <row r="158" spans="1:6" x14ac:dyDescent="0.3">
      <c r="A158" s="322" t="s">
        <v>1049</v>
      </c>
      <c r="B158" s="83" t="s">
        <v>273</v>
      </c>
      <c r="C158" s="188" t="s">
        <v>102</v>
      </c>
      <c r="D158" s="189">
        <v>1</v>
      </c>
      <c r="E158" s="189"/>
      <c r="F158" s="190">
        <f>+D158*E158</f>
        <v>0</v>
      </c>
    </row>
    <row r="159" spans="1:6" x14ac:dyDescent="0.3">
      <c r="A159" s="146"/>
      <c r="B159" s="83"/>
      <c r="C159" s="188"/>
      <c r="D159" s="189"/>
      <c r="E159" s="189"/>
      <c r="F159" s="190"/>
    </row>
    <row r="160" spans="1:6" x14ac:dyDescent="0.3">
      <c r="A160" s="322" t="s">
        <v>1050</v>
      </c>
      <c r="B160" s="83" t="s">
        <v>274</v>
      </c>
      <c r="C160" s="188" t="s">
        <v>102</v>
      </c>
      <c r="D160" s="189">
        <v>1</v>
      </c>
      <c r="E160" s="189"/>
      <c r="F160" s="190">
        <f>+D160*E160</f>
        <v>0</v>
      </c>
    </row>
    <row r="161" spans="1:6" x14ac:dyDescent="0.3">
      <c r="A161" s="146"/>
      <c r="B161" s="83"/>
      <c r="C161" s="188"/>
      <c r="D161" s="189"/>
      <c r="E161" s="189"/>
      <c r="F161" s="190"/>
    </row>
    <row r="162" spans="1:6" x14ac:dyDescent="0.3">
      <c r="A162" s="322" t="s">
        <v>1051</v>
      </c>
      <c r="B162" s="83" t="s">
        <v>275</v>
      </c>
      <c r="C162" s="188" t="s">
        <v>142</v>
      </c>
      <c r="D162" s="189">
        <v>80</v>
      </c>
      <c r="E162" s="189"/>
      <c r="F162" s="190">
        <f>+D162*E162</f>
        <v>0</v>
      </c>
    </row>
    <row r="163" spans="1:6" x14ac:dyDescent="0.3">
      <c r="A163" s="146"/>
      <c r="B163" s="83"/>
      <c r="C163" s="188"/>
      <c r="D163" s="189"/>
      <c r="E163" s="189"/>
      <c r="F163" s="190"/>
    </row>
    <row r="164" spans="1:6" x14ac:dyDescent="0.3">
      <c r="A164" s="322" t="s">
        <v>1052</v>
      </c>
      <c r="B164" s="83" t="s">
        <v>276</v>
      </c>
      <c r="C164" s="188" t="s">
        <v>218</v>
      </c>
      <c r="D164" s="189">
        <v>40</v>
      </c>
      <c r="E164" s="189"/>
      <c r="F164" s="190">
        <f>+D164*E164</f>
        <v>0</v>
      </c>
    </row>
    <row r="165" spans="1:6" x14ac:dyDescent="0.3">
      <c r="A165" s="322"/>
      <c r="B165" s="83"/>
      <c r="C165" s="188"/>
      <c r="D165" s="189"/>
      <c r="E165" s="189"/>
      <c r="F165" s="190"/>
    </row>
    <row r="166" spans="1:6" x14ac:dyDescent="0.3">
      <c r="A166" s="146" t="s">
        <v>1053</v>
      </c>
      <c r="B166" s="83" t="s">
        <v>277</v>
      </c>
      <c r="C166" s="188" t="s">
        <v>102</v>
      </c>
      <c r="D166" s="189">
        <v>1</v>
      </c>
      <c r="E166" s="189"/>
      <c r="F166" s="190">
        <f>+D166*E166</f>
        <v>0</v>
      </c>
    </row>
    <row r="167" spans="1:6" x14ac:dyDescent="0.3">
      <c r="A167" s="146"/>
      <c r="B167" s="83"/>
      <c r="C167" s="188"/>
      <c r="D167" s="189"/>
      <c r="E167" s="189"/>
      <c r="F167" s="190"/>
    </row>
    <row r="168" spans="1:6" x14ac:dyDescent="0.3">
      <c r="A168" s="322" t="s">
        <v>1054</v>
      </c>
      <c r="B168" s="83" t="s">
        <v>278</v>
      </c>
      <c r="C168" s="188" t="s">
        <v>102</v>
      </c>
      <c r="D168" s="189">
        <v>1</v>
      </c>
      <c r="E168" s="189"/>
      <c r="F168" s="190">
        <f>+D168*E168</f>
        <v>0</v>
      </c>
    </row>
    <row r="169" spans="1:6" x14ac:dyDescent="0.3">
      <c r="A169" s="146"/>
      <c r="B169" s="83"/>
      <c r="C169" s="188"/>
      <c r="D169" s="189"/>
      <c r="E169" s="189"/>
      <c r="F169" s="190"/>
    </row>
    <row r="170" spans="1:6" s="396" customFormat="1" ht="14.25" customHeight="1" thickBot="1" x14ac:dyDescent="0.35">
      <c r="A170" s="236"/>
      <c r="B170" s="397" t="s">
        <v>1056</v>
      </c>
      <c r="C170" s="297"/>
      <c r="D170" s="298"/>
      <c r="E170" s="298"/>
      <c r="F170" s="395">
        <f>SUM(F74:F168)</f>
        <v>0</v>
      </c>
    </row>
    <row r="171" spans="1:6" ht="14.4" thickTop="1" x14ac:dyDescent="0.3">
      <c r="A171" s="146"/>
      <c r="B171" s="352"/>
      <c r="C171" s="188"/>
      <c r="D171" s="189"/>
      <c r="E171" s="189"/>
      <c r="F171" s="190"/>
    </row>
    <row r="172" spans="1:6" x14ac:dyDescent="0.3">
      <c r="A172" s="146"/>
      <c r="B172" s="127"/>
      <c r="C172" s="188"/>
      <c r="D172" s="189"/>
      <c r="E172" s="189"/>
      <c r="F172" s="190"/>
    </row>
    <row r="173" spans="1:6" ht="14.4" thickBot="1" x14ac:dyDescent="0.35">
      <c r="A173" s="407" t="s">
        <v>32</v>
      </c>
      <c r="B173" s="467" t="s">
        <v>1057</v>
      </c>
      <c r="C173" s="408"/>
      <c r="D173" s="404"/>
      <c r="E173" s="404"/>
      <c r="F173" s="410"/>
    </row>
    <row r="174" spans="1:6" ht="14.4" thickTop="1" x14ac:dyDescent="0.3">
      <c r="A174" s="146"/>
      <c r="B174" s="83"/>
      <c r="C174" s="188"/>
      <c r="D174" s="189"/>
      <c r="E174" s="189"/>
      <c r="F174" s="190"/>
    </row>
    <row r="175" spans="1:6" x14ac:dyDescent="0.3">
      <c r="A175" s="146"/>
      <c r="B175" s="182" t="s">
        <v>279</v>
      </c>
      <c r="C175" s="188"/>
      <c r="D175" s="189"/>
      <c r="E175" s="189"/>
      <c r="F175" s="190"/>
    </row>
    <row r="176" spans="1:6" x14ac:dyDescent="0.3">
      <c r="A176" s="146"/>
      <c r="B176" s="83"/>
      <c r="C176" s="188"/>
      <c r="D176" s="189"/>
      <c r="E176" s="189"/>
      <c r="F176" s="190"/>
    </row>
    <row r="177" spans="1:6" x14ac:dyDescent="0.3">
      <c r="A177" s="322" t="s">
        <v>29</v>
      </c>
      <c r="B177" s="83" t="s">
        <v>280</v>
      </c>
      <c r="C177" s="188"/>
      <c r="D177" s="189"/>
      <c r="E177" s="189"/>
      <c r="F177" s="190"/>
    </row>
    <row r="178" spans="1:6" x14ac:dyDescent="0.3">
      <c r="A178" s="146"/>
      <c r="B178" s="83" t="s">
        <v>281</v>
      </c>
      <c r="C178" s="188" t="s">
        <v>102</v>
      </c>
      <c r="D178" s="189">
        <v>1</v>
      </c>
      <c r="E178" s="189"/>
      <c r="F178" s="190">
        <f>+D178*E178</f>
        <v>0</v>
      </c>
    </row>
    <row r="179" spans="1:6" x14ac:dyDescent="0.3">
      <c r="A179" s="146"/>
      <c r="B179" s="83"/>
      <c r="C179" s="188"/>
      <c r="D179" s="189"/>
      <c r="E179" s="189"/>
      <c r="F179" s="190"/>
    </row>
    <row r="180" spans="1:6" x14ac:dyDescent="0.3">
      <c r="A180" s="322" t="s">
        <v>30</v>
      </c>
      <c r="B180" s="83" t="s">
        <v>282</v>
      </c>
      <c r="C180" s="188"/>
      <c r="D180" s="189"/>
      <c r="E180" s="189"/>
      <c r="F180" s="190"/>
    </row>
    <row r="181" spans="1:6" x14ac:dyDescent="0.3">
      <c r="A181" s="146"/>
      <c r="B181" s="83" t="s">
        <v>283</v>
      </c>
      <c r="C181" s="188" t="s">
        <v>102</v>
      </c>
      <c r="D181" s="189">
        <v>1</v>
      </c>
      <c r="E181" s="189"/>
      <c r="F181" s="190">
        <f>+D181*E181</f>
        <v>0</v>
      </c>
    </row>
    <row r="182" spans="1:6" x14ac:dyDescent="0.3">
      <c r="A182" s="146"/>
      <c r="B182" s="83"/>
      <c r="C182" s="188"/>
      <c r="D182" s="189"/>
      <c r="E182" s="189"/>
      <c r="F182" s="190"/>
    </row>
    <row r="183" spans="1:6" x14ac:dyDescent="0.3">
      <c r="A183" s="146"/>
      <c r="B183" s="182" t="s">
        <v>284</v>
      </c>
      <c r="C183" s="188"/>
      <c r="D183" s="189"/>
      <c r="E183" s="189"/>
      <c r="F183" s="190"/>
    </row>
    <row r="184" spans="1:6" x14ac:dyDescent="0.3">
      <c r="A184" s="146"/>
      <c r="B184" s="83"/>
      <c r="C184" s="188"/>
      <c r="D184" s="189"/>
      <c r="E184" s="189"/>
      <c r="F184" s="190"/>
    </row>
    <row r="185" spans="1:6" x14ac:dyDescent="0.3">
      <c r="A185" s="322" t="s">
        <v>32</v>
      </c>
      <c r="B185" s="83" t="s">
        <v>285</v>
      </c>
      <c r="C185" s="188"/>
      <c r="D185" s="189"/>
      <c r="E185" s="189"/>
      <c r="F185" s="190"/>
    </row>
    <row r="186" spans="1:6" x14ac:dyDescent="0.3">
      <c r="A186" s="146"/>
      <c r="B186" s="83" t="s">
        <v>286</v>
      </c>
      <c r="C186" s="188" t="s">
        <v>102</v>
      </c>
      <c r="D186" s="189">
        <v>1</v>
      </c>
      <c r="E186" s="189"/>
      <c r="F186" s="190">
        <f>+D186*E186</f>
        <v>0</v>
      </c>
    </row>
    <row r="187" spans="1:6" x14ac:dyDescent="0.3">
      <c r="A187" s="146"/>
      <c r="B187" s="83" t="s">
        <v>287</v>
      </c>
      <c r="C187" s="188"/>
      <c r="D187" s="189"/>
      <c r="E187" s="189"/>
      <c r="F187" s="190"/>
    </row>
    <row r="188" spans="1:6" x14ac:dyDescent="0.3">
      <c r="A188" s="146"/>
      <c r="B188" s="83"/>
      <c r="C188" s="188"/>
      <c r="D188" s="189"/>
      <c r="E188" s="189"/>
      <c r="F188" s="190"/>
    </row>
    <row r="189" spans="1:6" x14ac:dyDescent="0.3">
      <c r="A189" s="362" t="s">
        <v>34</v>
      </c>
      <c r="B189" s="83" t="s">
        <v>288</v>
      </c>
      <c r="C189" s="128"/>
      <c r="D189" s="131"/>
      <c r="E189" s="132"/>
    </row>
    <row r="190" spans="1:6" x14ac:dyDescent="0.3">
      <c r="A190" s="150"/>
      <c r="B190" s="83" t="s">
        <v>289</v>
      </c>
      <c r="C190" s="128" t="s">
        <v>105</v>
      </c>
      <c r="D190" s="131">
        <v>1</v>
      </c>
      <c r="E190" s="132"/>
      <c r="F190" s="194">
        <f>+D190*E190</f>
        <v>0</v>
      </c>
    </row>
    <row r="191" spans="1:6" x14ac:dyDescent="0.3">
      <c r="A191" s="146"/>
      <c r="B191" s="83"/>
      <c r="C191" s="188"/>
      <c r="D191" s="189"/>
      <c r="E191" s="189"/>
      <c r="F191" s="190"/>
    </row>
    <row r="192" spans="1:6" x14ac:dyDescent="0.3">
      <c r="A192" s="322" t="s">
        <v>35</v>
      </c>
      <c r="B192" s="83" t="s">
        <v>290</v>
      </c>
      <c r="C192" s="188"/>
      <c r="D192" s="189"/>
      <c r="E192" s="189"/>
      <c r="F192" s="190"/>
    </row>
    <row r="193" spans="1:6" x14ac:dyDescent="0.3">
      <c r="A193" s="146"/>
      <c r="B193" s="195" t="s">
        <v>291</v>
      </c>
      <c r="C193" s="188" t="s">
        <v>105</v>
      </c>
      <c r="D193" s="189">
        <v>26</v>
      </c>
      <c r="E193" s="189"/>
      <c r="F193" s="190">
        <f>+D193*E193</f>
        <v>0</v>
      </c>
    </row>
    <row r="194" spans="1:6" x14ac:dyDescent="0.3">
      <c r="A194" s="146"/>
      <c r="B194" s="83" t="s">
        <v>292</v>
      </c>
      <c r="C194" s="188" t="s">
        <v>105</v>
      </c>
      <c r="D194" s="189">
        <v>9</v>
      </c>
      <c r="E194" s="189"/>
      <c r="F194" s="190">
        <f>+D194*E194</f>
        <v>0</v>
      </c>
    </row>
    <row r="195" spans="1:6" x14ac:dyDescent="0.3">
      <c r="A195" s="146"/>
      <c r="B195" s="83" t="s">
        <v>293</v>
      </c>
      <c r="C195" s="188" t="s">
        <v>105</v>
      </c>
      <c r="D195" s="189">
        <v>1</v>
      </c>
      <c r="E195" s="189"/>
      <c r="F195" s="190">
        <f>+D195*E195</f>
        <v>0</v>
      </c>
    </row>
    <row r="196" spans="1:6" x14ac:dyDescent="0.3">
      <c r="A196" s="146"/>
      <c r="B196" s="83"/>
      <c r="C196" s="188"/>
      <c r="D196" s="189"/>
      <c r="E196" s="189"/>
      <c r="F196" s="190"/>
    </row>
    <row r="197" spans="1:6" x14ac:dyDescent="0.3">
      <c r="A197" s="322" t="s">
        <v>91</v>
      </c>
      <c r="B197" s="83" t="s">
        <v>294</v>
      </c>
      <c r="C197" s="188"/>
      <c r="D197" s="189"/>
      <c r="E197" s="189"/>
      <c r="F197" s="190"/>
    </row>
    <row r="198" spans="1:6" x14ac:dyDescent="0.3">
      <c r="A198" s="146"/>
      <c r="B198" s="83" t="s">
        <v>292</v>
      </c>
      <c r="C198" s="188" t="s">
        <v>105</v>
      </c>
      <c r="D198" s="189">
        <v>1</v>
      </c>
      <c r="E198" s="189"/>
      <c r="F198" s="190">
        <f>+D198*E198</f>
        <v>0</v>
      </c>
    </row>
    <row r="199" spans="1:6" x14ac:dyDescent="0.3">
      <c r="A199" s="146"/>
      <c r="B199" s="83" t="s">
        <v>295</v>
      </c>
      <c r="C199" s="188" t="s">
        <v>105</v>
      </c>
      <c r="D199" s="189">
        <v>1</v>
      </c>
      <c r="E199" s="189"/>
      <c r="F199" s="190">
        <f>+D199*E199</f>
        <v>0</v>
      </c>
    </row>
    <row r="200" spans="1:6" x14ac:dyDescent="0.3">
      <c r="A200" s="146"/>
      <c r="B200" s="83" t="s">
        <v>296</v>
      </c>
      <c r="C200" s="188" t="s">
        <v>105</v>
      </c>
      <c r="D200" s="189">
        <v>1</v>
      </c>
      <c r="E200" s="189"/>
      <c r="F200" s="190">
        <f>+D200*E200</f>
        <v>0</v>
      </c>
    </row>
    <row r="201" spans="1:6" x14ac:dyDescent="0.3">
      <c r="A201" s="146"/>
      <c r="B201" s="83" t="s">
        <v>297</v>
      </c>
      <c r="C201" s="188" t="s">
        <v>105</v>
      </c>
      <c r="D201" s="189">
        <v>2</v>
      </c>
      <c r="E201" s="189"/>
      <c r="F201" s="190">
        <f>+D201*E201</f>
        <v>0</v>
      </c>
    </row>
    <row r="202" spans="1:6" x14ac:dyDescent="0.3">
      <c r="A202" s="146"/>
      <c r="B202" s="83"/>
      <c r="C202" s="188"/>
      <c r="D202" s="189"/>
      <c r="E202" s="189"/>
      <c r="F202" s="190"/>
    </row>
    <row r="203" spans="1:6" x14ac:dyDescent="0.3">
      <c r="A203" s="322" t="s">
        <v>92</v>
      </c>
      <c r="B203" s="83" t="s">
        <v>298</v>
      </c>
      <c r="C203" s="188"/>
      <c r="D203" s="189"/>
      <c r="E203" s="189"/>
      <c r="F203" s="190"/>
    </row>
    <row r="204" spans="1:6" x14ac:dyDescent="0.3">
      <c r="A204" s="146"/>
      <c r="B204" s="83" t="s">
        <v>299</v>
      </c>
      <c r="C204" s="188" t="s">
        <v>105</v>
      </c>
      <c r="D204" s="189">
        <v>4</v>
      </c>
      <c r="E204" s="189"/>
      <c r="F204" s="190">
        <f>+D204*E204</f>
        <v>0</v>
      </c>
    </row>
    <row r="205" spans="1:6" x14ac:dyDescent="0.3">
      <c r="A205" s="322"/>
      <c r="B205" s="83"/>
      <c r="C205" s="188"/>
      <c r="D205" s="189"/>
      <c r="E205" s="189"/>
      <c r="F205" s="190"/>
    </row>
    <row r="206" spans="1:6" x14ac:dyDescent="0.3">
      <c r="A206" s="362" t="s">
        <v>95</v>
      </c>
      <c r="B206" s="83" t="s">
        <v>300</v>
      </c>
      <c r="C206" s="128"/>
      <c r="D206" s="131"/>
      <c r="E206" s="132"/>
    </row>
    <row r="207" spans="1:6" x14ac:dyDescent="0.3">
      <c r="A207" s="362"/>
      <c r="B207" s="83" t="s">
        <v>301</v>
      </c>
      <c r="C207" s="128"/>
      <c r="D207" s="131"/>
      <c r="E207" s="132"/>
    </row>
    <row r="208" spans="1:6" x14ac:dyDescent="0.3">
      <c r="A208" s="362"/>
      <c r="B208" s="83" t="s">
        <v>302</v>
      </c>
      <c r="C208" s="128"/>
      <c r="D208" s="131"/>
      <c r="E208" s="132"/>
    </row>
    <row r="209" spans="1:6" x14ac:dyDescent="0.3">
      <c r="A209" s="362"/>
      <c r="B209" s="83" t="s">
        <v>303</v>
      </c>
      <c r="C209" s="128"/>
      <c r="D209" s="131"/>
      <c r="E209" s="132"/>
    </row>
    <row r="210" spans="1:6" x14ac:dyDescent="0.3">
      <c r="A210" s="362"/>
      <c r="B210" s="83" t="s">
        <v>304</v>
      </c>
      <c r="C210" s="128"/>
      <c r="D210" s="131"/>
      <c r="E210" s="132"/>
    </row>
    <row r="211" spans="1:6" x14ac:dyDescent="0.3">
      <c r="A211" s="362"/>
      <c r="B211" s="83" t="s">
        <v>765</v>
      </c>
      <c r="C211" s="128"/>
      <c r="D211" s="131"/>
      <c r="E211" s="132"/>
    </row>
    <row r="212" spans="1:6" x14ac:dyDescent="0.3">
      <c r="A212" s="362"/>
      <c r="B212" s="83" t="s">
        <v>305</v>
      </c>
      <c r="C212" s="128" t="s">
        <v>105</v>
      </c>
      <c r="D212" s="131">
        <v>1</v>
      </c>
      <c r="E212" s="132"/>
      <c r="F212" s="194">
        <f>+D212*E212</f>
        <v>0</v>
      </c>
    </row>
    <row r="213" spans="1:6" x14ac:dyDescent="0.3">
      <c r="A213" s="322"/>
      <c r="B213" s="83"/>
      <c r="C213" s="188"/>
      <c r="D213" s="189"/>
      <c r="E213" s="189"/>
      <c r="F213" s="190"/>
    </row>
    <row r="214" spans="1:6" x14ac:dyDescent="0.3">
      <c r="A214" s="362" t="s">
        <v>97</v>
      </c>
      <c r="B214" s="83" t="s">
        <v>306</v>
      </c>
      <c r="C214" s="128"/>
      <c r="D214" s="131"/>
      <c r="E214" s="132"/>
    </row>
    <row r="215" spans="1:6" x14ac:dyDescent="0.3">
      <c r="A215" s="362"/>
      <c r="B215" s="83" t="s">
        <v>307</v>
      </c>
      <c r="C215" s="128"/>
      <c r="D215" s="131"/>
      <c r="E215" s="132"/>
    </row>
    <row r="216" spans="1:6" x14ac:dyDescent="0.3">
      <c r="A216" s="362"/>
      <c r="B216" s="83" t="s">
        <v>308</v>
      </c>
      <c r="C216" s="128"/>
      <c r="D216" s="131"/>
      <c r="E216" s="132"/>
    </row>
    <row r="217" spans="1:6" x14ac:dyDescent="0.3">
      <c r="A217" s="362"/>
      <c r="B217" s="83" t="s">
        <v>309</v>
      </c>
      <c r="C217" s="128"/>
      <c r="D217" s="131"/>
      <c r="E217" s="132"/>
    </row>
    <row r="218" spans="1:6" x14ac:dyDescent="0.3">
      <c r="A218" s="362"/>
      <c r="B218" s="83" t="s">
        <v>310</v>
      </c>
      <c r="C218" s="128"/>
      <c r="D218" s="131"/>
      <c r="E218" s="132"/>
    </row>
    <row r="219" spans="1:6" x14ac:dyDescent="0.3">
      <c r="A219" s="362"/>
      <c r="B219" s="83" t="s">
        <v>311</v>
      </c>
      <c r="C219" s="128"/>
      <c r="D219" s="131"/>
      <c r="E219" s="132"/>
    </row>
    <row r="220" spans="1:6" x14ac:dyDescent="0.3">
      <c r="A220" s="362"/>
      <c r="B220" s="83" t="s">
        <v>312</v>
      </c>
      <c r="C220" s="128"/>
      <c r="D220" s="131"/>
      <c r="E220" s="132"/>
    </row>
    <row r="221" spans="1:6" x14ac:dyDescent="0.3">
      <c r="A221" s="362"/>
      <c r="B221" s="83" t="s">
        <v>313</v>
      </c>
      <c r="C221" s="128" t="s">
        <v>105</v>
      </c>
      <c r="D221" s="131">
        <v>1</v>
      </c>
      <c r="E221" s="132"/>
      <c r="F221" s="194">
        <f>+D221*E221</f>
        <v>0</v>
      </c>
    </row>
    <row r="222" spans="1:6" x14ac:dyDescent="0.3">
      <c r="A222" s="362"/>
      <c r="B222" s="83"/>
      <c r="C222" s="128"/>
      <c r="D222" s="131"/>
      <c r="E222" s="132"/>
    </row>
    <row r="223" spans="1:6" x14ac:dyDescent="0.3">
      <c r="A223" s="362" t="s">
        <v>111</v>
      </c>
      <c r="B223" s="83" t="s">
        <v>314</v>
      </c>
      <c r="C223" s="128"/>
      <c r="D223" s="131"/>
      <c r="E223" s="132"/>
    </row>
    <row r="224" spans="1:6" x14ac:dyDescent="0.3">
      <c r="A224" s="362"/>
      <c r="B224" s="83" t="s">
        <v>315</v>
      </c>
      <c r="C224" s="128"/>
      <c r="D224" s="131"/>
      <c r="E224" s="132"/>
    </row>
    <row r="225" spans="1:6" x14ac:dyDescent="0.3">
      <c r="A225" s="362"/>
      <c r="B225" s="83" t="s">
        <v>316</v>
      </c>
      <c r="C225" s="128" t="s">
        <v>105</v>
      </c>
      <c r="D225" s="131">
        <v>1</v>
      </c>
      <c r="E225" s="132"/>
      <c r="F225" s="194">
        <f>+D225*E225</f>
        <v>0</v>
      </c>
    </row>
    <row r="226" spans="1:6" x14ac:dyDescent="0.3">
      <c r="A226" s="362"/>
      <c r="B226" s="83" t="s">
        <v>317</v>
      </c>
      <c r="C226" s="128"/>
      <c r="D226" s="131"/>
      <c r="E226" s="132"/>
    </row>
    <row r="227" spans="1:6" x14ac:dyDescent="0.3">
      <c r="A227" s="362"/>
      <c r="B227" s="83"/>
      <c r="C227" s="128"/>
      <c r="D227" s="131"/>
      <c r="E227" s="132"/>
    </row>
    <row r="228" spans="1:6" x14ac:dyDescent="0.3">
      <c r="A228" s="322" t="s">
        <v>112</v>
      </c>
      <c r="B228" s="83" t="s">
        <v>318</v>
      </c>
      <c r="C228" s="188" t="s">
        <v>218</v>
      </c>
      <c r="D228" s="189">
        <v>1</v>
      </c>
      <c r="E228" s="189"/>
      <c r="F228" s="190">
        <f>+D228*E228</f>
        <v>0</v>
      </c>
    </row>
    <row r="229" spans="1:6" x14ac:dyDescent="0.3">
      <c r="A229" s="146"/>
      <c r="B229" s="83"/>
      <c r="C229" s="188"/>
      <c r="D229" s="189"/>
      <c r="E229" s="189"/>
      <c r="F229" s="190"/>
    </row>
    <row r="230" spans="1:6" x14ac:dyDescent="0.3">
      <c r="A230" s="322" t="s">
        <v>113</v>
      </c>
      <c r="B230" s="83" t="s">
        <v>319</v>
      </c>
      <c r="C230" s="188" t="s">
        <v>105</v>
      </c>
      <c r="D230" s="189">
        <v>9</v>
      </c>
      <c r="E230" s="189"/>
      <c r="F230" s="190">
        <f>+D230*E230</f>
        <v>0</v>
      </c>
    </row>
    <row r="231" spans="1:6" x14ac:dyDescent="0.3">
      <c r="A231" s="146"/>
      <c r="B231" s="83"/>
      <c r="C231" s="188"/>
      <c r="D231" s="189"/>
      <c r="E231" s="189"/>
      <c r="F231" s="190"/>
    </row>
    <row r="232" spans="1:6" x14ac:dyDescent="0.3">
      <c r="A232" s="322" t="s">
        <v>114</v>
      </c>
      <c r="B232" s="83" t="s">
        <v>320</v>
      </c>
      <c r="C232" s="188" t="s">
        <v>105</v>
      </c>
      <c r="D232" s="189">
        <v>150</v>
      </c>
      <c r="E232" s="189"/>
      <c r="F232" s="190">
        <f>+D232*E232</f>
        <v>0</v>
      </c>
    </row>
    <row r="233" spans="1:6" x14ac:dyDescent="0.3">
      <c r="A233" s="146"/>
      <c r="B233" s="83"/>
      <c r="C233" s="188"/>
      <c r="D233" s="189"/>
      <c r="E233" s="189"/>
      <c r="F233" s="190"/>
    </row>
    <row r="234" spans="1:6" x14ac:dyDescent="0.3">
      <c r="A234" s="322" t="s">
        <v>115</v>
      </c>
      <c r="B234" s="83" t="s">
        <v>321</v>
      </c>
      <c r="C234" s="188" t="s">
        <v>102</v>
      </c>
      <c r="D234" s="189">
        <v>1</v>
      </c>
      <c r="E234" s="189"/>
      <c r="F234" s="190">
        <f>+D234*E234</f>
        <v>0</v>
      </c>
    </row>
    <row r="235" spans="1:6" x14ac:dyDescent="0.3">
      <c r="A235" s="322"/>
      <c r="B235" s="83"/>
      <c r="C235" s="188"/>
      <c r="D235" s="189"/>
      <c r="E235" s="189"/>
      <c r="F235" s="190"/>
    </row>
    <row r="236" spans="1:6" x14ac:dyDescent="0.3">
      <c r="A236" s="322" t="s">
        <v>116</v>
      </c>
      <c r="B236" s="83" t="s">
        <v>322</v>
      </c>
      <c r="C236" s="188" t="s">
        <v>102</v>
      </c>
      <c r="D236" s="189">
        <v>1</v>
      </c>
      <c r="E236" s="189"/>
      <c r="F236" s="190">
        <f>+D236*E236</f>
        <v>0</v>
      </c>
    </row>
    <row r="237" spans="1:6" x14ac:dyDescent="0.3">
      <c r="A237" s="322"/>
      <c r="B237" s="83"/>
      <c r="C237" s="188"/>
      <c r="D237" s="189"/>
      <c r="E237" s="189"/>
      <c r="F237" s="190"/>
    </row>
    <row r="238" spans="1:6" x14ac:dyDescent="0.3">
      <c r="A238" s="146"/>
      <c r="B238" s="182" t="s">
        <v>323</v>
      </c>
      <c r="C238" s="188"/>
      <c r="D238" s="189"/>
      <c r="E238" s="189"/>
      <c r="F238" s="190"/>
    </row>
    <row r="239" spans="1:6" x14ac:dyDescent="0.3">
      <c r="A239" s="146"/>
      <c r="B239" s="83"/>
      <c r="C239" s="188"/>
      <c r="D239" s="189"/>
      <c r="E239" s="189"/>
      <c r="F239" s="190"/>
    </row>
    <row r="240" spans="1:6" x14ac:dyDescent="0.3">
      <c r="A240" s="322" t="s">
        <v>117</v>
      </c>
      <c r="B240" s="83" t="s">
        <v>285</v>
      </c>
      <c r="C240" s="188"/>
      <c r="D240" s="189"/>
      <c r="E240" s="189"/>
      <c r="F240" s="190"/>
    </row>
    <row r="241" spans="1:6" x14ac:dyDescent="0.3">
      <c r="A241" s="146"/>
      <c r="B241" s="83" t="s">
        <v>324</v>
      </c>
      <c r="C241" s="188" t="s">
        <v>102</v>
      </c>
      <c r="D241" s="189">
        <v>1</v>
      </c>
      <c r="E241" s="189"/>
      <c r="F241" s="190">
        <f>+D241*E241</f>
        <v>0</v>
      </c>
    </row>
    <row r="242" spans="1:6" x14ac:dyDescent="0.3">
      <c r="A242" s="146"/>
      <c r="B242" s="83" t="s">
        <v>287</v>
      </c>
      <c r="C242" s="188"/>
      <c r="D242" s="189"/>
      <c r="E242" s="189"/>
      <c r="F242" s="190"/>
    </row>
    <row r="243" spans="1:6" x14ac:dyDescent="0.3">
      <c r="A243" s="146"/>
      <c r="B243" s="83"/>
      <c r="C243" s="188"/>
      <c r="D243" s="189"/>
      <c r="E243" s="189"/>
      <c r="F243" s="190"/>
    </row>
    <row r="244" spans="1:6" x14ac:dyDescent="0.3">
      <c r="A244" s="362" t="s">
        <v>118</v>
      </c>
      <c r="B244" s="83" t="s">
        <v>288</v>
      </c>
      <c r="C244" s="128"/>
      <c r="D244" s="131"/>
      <c r="E244" s="132"/>
    </row>
    <row r="245" spans="1:6" x14ac:dyDescent="0.3">
      <c r="A245" s="362"/>
      <c r="B245" s="83" t="s">
        <v>325</v>
      </c>
      <c r="C245" s="128" t="s">
        <v>105</v>
      </c>
      <c r="D245" s="131">
        <v>1</v>
      </c>
      <c r="E245" s="132"/>
      <c r="F245" s="194">
        <f>+D245*E245</f>
        <v>0</v>
      </c>
    </row>
    <row r="246" spans="1:6" x14ac:dyDescent="0.3">
      <c r="A246" s="146"/>
      <c r="B246" s="83"/>
      <c r="C246" s="188"/>
      <c r="D246" s="189"/>
      <c r="E246" s="189"/>
      <c r="F246" s="190"/>
    </row>
    <row r="247" spans="1:6" x14ac:dyDescent="0.3">
      <c r="A247" s="322" t="s">
        <v>119</v>
      </c>
      <c r="B247" s="83" t="s">
        <v>290</v>
      </c>
      <c r="C247" s="188"/>
      <c r="D247" s="189"/>
      <c r="E247" s="189"/>
      <c r="F247" s="190"/>
    </row>
    <row r="248" spans="1:6" x14ac:dyDescent="0.3">
      <c r="A248" s="146"/>
      <c r="B248" s="83" t="s">
        <v>292</v>
      </c>
      <c r="C248" s="188" t="s">
        <v>105</v>
      </c>
      <c r="D248" s="189">
        <v>20</v>
      </c>
      <c r="E248" s="189"/>
      <c r="F248" s="190">
        <f>+D248*E248</f>
        <v>0</v>
      </c>
    </row>
    <row r="249" spans="1:6" x14ac:dyDescent="0.3">
      <c r="A249" s="146"/>
      <c r="B249" s="83"/>
      <c r="C249" s="188"/>
      <c r="D249" s="189"/>
      <c r="E249" s="189"/>
      <c r="F249" s="190"/>
    </row>
    <row r="250" spans="1:6" x14ac:dyDescent="0.3">
      <c r="A250" s="322" t="s">
        <v>165</v>
      </c>
      <c r="B250" s="83" t="s">
        <v>298</v>
      </c>
      <c r="C250" s="188"/>
      <c r="D250" s="189"/>
      <c r="E250" s="189"/>
      <c r="F250" s="190"/>
    </row>
    <row r="251" spans="1:6" x14ac:dyDescent="0.3">
      <c r="A251" s="146"/>
      <c r="B251" s="83" t="s">
        <v>299</v>
      </c>
      <c r="C251" s="188" t="s">
        <v>105</v>
      </c>
      <c r="D251" s="189">
        <v>4</v>
      </c>
      <c r="E251" s="189"/>
      <c r="F251" s="190">
        <f>+D251*E251</f>
        <v>0</v>
      </c>
    </row>
    <row r="252" spans="1:6" x14ac:dyDescent="0.3">
      <c r="A252" s="146"/>
      <c r="B252" s="83"/>
      <c r="C252" s="188"/>
      <c r="D252" s="189"/>
      <c r="E252" s="189"/>
      <c r="F252" s="190"/>
    </row>
    <row r="253" spans="1:6" x14ac:dyDescent="0.3">
      <c r="A253" s="322" t="s">
        <v>167</v>
      </c>
      <c r="B253" s="83" t="s">
        <v>320</v>
      </c>
      <c r="C253" s="188" t="s">
        <v>105</v>
      </c>
      <c r="D253" s="189">
        <v>60</v>
      </c>
      <c r="E253" s="189"/>
      <c r="F253" s="190">
        <f>+D253*E253</f>
        <v>0</v>
      </c>
    </row>
    <row r="254" spans="1:6" x14ac:dyDescent="0.3">
      <c r="A254" s="146"/>
      <c r="B254" s="83"/>
      <c r="C254" s="188"/>
      <c r="D254" s="189"/>
      <c r="E254" s="189"/>
      <c r="F254" s="190"/>
    </row>
    <row r="255" spans="1:6" x14ac:dyDescent="0.3">
      <c r="A255" s="322" t="s">
        <v>172</v>
      </c>
      <c r="B255" s="83" t="s">
        <v>321</v>
      </c>
      <c r="C255" s="188" t="s">
        <v>102</v>
      </c>
      <c r="D255" s="189">
        <v>1</v>
      </c>
      <c r="E255" s="189"/>
      <c r="F255" s="190">
        <f>+D255*E255</f>
        <v>0</v>
      </c>
    </row>
    <row r="256" spans="1:6" x14ac:dyDescent="0.3">
      <c r="A256" s="322"/>
      <c r="B256" s="83"/>
      <c r="C256" s="188"/>
      <c r="D256" s="189"/>
      <c r="E256" s="189"/>
      <c r="F256" s="190"/>
    </row>
    <row r="257" spans="1:6" x14ac:dyDescent="0.3">
      <c r="A257" s="322" t="s">
        <v>948</v>
      </c>
      <c r="B257" s="83" t="s">
        <v>322</v>
      </c>
      <c r="C257" s="188" t="s">
        <v>102</v>
      </c>
      <c r="D257" s="189">
        <v>1</v>
      </c>
      <c r="E257" s="189"/>
      <c r="F257" s="190">
        <f>+D257*E257</f>
        <v>0</v>
      </c>
    </row>
    <row r="258" spans="1:6" x14ac:dyDescent="0.3">
      <c r="A258" s="322"/>
      <c r="B258" s="83"/>
      <c r="C258" s="188"/>
      <c r="D258" s="189"/>
      <c r="E258" s="189"/>
      <c r="F258" s="190"/>
    </row>
    <row r="259" spans="1:6" x14ac:dyDescent="0.3">
      <c r="A259" s="146"/>
      <c r="B259" s="182" t="s">
        <v>326</v>
      </c>
      <c r="C259" s="188"/>
      <c r="D259" s="189"/>
      <c r="E259" s="189"/>
      <c r="F259" s="190"/>
    </row>
    <row r="260" spans="1:6" x14ac:dyDescent="0.3">
      <c r="A260" s="146"/>
      <c r="B260" s="83"/>
      <c r="C260" s="188"/>
      <c r="D260" s="189"/>
      <c r="E260" s="189"/>
      <c r="F260" s="190"/>
    </row>
    <row r="261" spans="1:6" x14ac:dyDescent="0.3">
      <c r="A261" s="322" t="s">
        <v>949</v>
      </c>
      <c r="B261" s="83" t="s">
        <v>285</v>
      </c>
      <c r="C261" s="188"/>
      <c r="D261" s="189"/>
      <c r="E261" s="189"/>
      <c r="F261" s="190"/>
    </row>
    <row r="262" spans="1:6" x14ac:dyDescent="0.3">
      <c r="A262" s="146"/>
      <c r="B262" s="83" t="s">
        <v>324</v>
      </c>
      <c r="C262" s="188" t="s">
        <v>102</v>
      </c>
      <c r="D262" s="189">
        <v>1</v>
      </c>
      <c r="E262" s="189"/>
      <c r="F262" s="190">
        <f>+D262*E262</f>
        <v>0</v>
      </c>
    </row>
    <row r="263" spans="1:6" x14ac:dyDescent="0.3">
      <c r="A263" s="146"/>
      <c r="B263" s="83" t="s">
        <v>287</v>
      </c>
      <c r="C263" s="188"/>
      <c r="D263" s="189"/>
      <c r="E263" s="189"/>
      <c r="F263" s="190"/>
    </row>
    <row r="264" spans="1:6" x14ac:dyDescent="0.3">
      <c r="A264" s="146"/>
      <c r="B264" s="83"/>
      <c r="C264" s="188"/>
      <c r="D264" s="189"/>
      <c r="E264" s="189"/>
      <c r="F264" s="190"/>
    </row>
    <row r="265" spans="1:6" x14ac:dyDescent="0.3">
      <c r="A265" s="362" t="s">
        <v>953</v>
      </c>
      <c r="B265" s="83" t="s">
        <v>288</v>
      </c>
      <c r="C265" s="128"/>
      <c r="D265" s="131"/>
      <c r="E265" s="132"/>
    </row>
    <row r="266" spans="1:6" x14ac:dyDescent="0.3">
      <c r="A266" s="362"/>
      <c r="B266" s="83" t="s">
        <v>325</v>
      </c>
      <c r="C266" s="128" t="s">
        <v>105</v>
      </c>
      <c r="D266" s="131">
        <v>1</v>
      </c>
      <c r="E266" s="132"/>
      <c r="F266" s="194">
        <f>+D266*E266</f>
        <v>0</v>
      </c>
    </row>
    <row r="267" spans="1:6" x14ac:dyDescent="0.3">
      <c r="A267" s="146"/>
      <c r="B267" s="83"/>
      <c r="C267" s="188"/>
      <c r="D267" s="189"/>
      <c r="E267" s="189"/>
      <c r="F267" s="190"/>
    </row>
    <row r="268" spans="1:6" x14ac:dyDescent="0.3">
      <c r="A268" s="322" t="s">
        <v>956</v>
      </c>
      <c r="B268" s="83" t="s">
        <v>290</v>
      </c>
      <c r="C268" s="188"/>
      <c r="D268" s="189"/>
      <c r="E268" s="189"/>
      <c r="F268" s="190"/>
    </row>
    <row r="269" spans="1:6" x14ac:dyDescent="0.3">
      <c r="A269" s="146"/>
      <c r="B269" s="83" t="s">
        <v>292</v>
      </c>
      <c r="C269" s="188" t="s">
        <v>105</v>
      </c>
      <c r="D269" s="189">
        <v>20</v>
      </c>
      <c r="E269" s="189"/>
      <c r="F269" s="190">
        <f>+D269*E269</f>
        <v>0</v>
      </c>
    </row>
    <row r="270" spans="1:6" x14ac:dyDescent="0.3">
      <c r="A270" s="146"/>
      <c r="B270" s="83"/>
      <c r="C270" s="188"/>
      <c r="D270" s="189"/>
      <c r="E270" s="189"/>
      <c r="F270" s="190"/>
    </row>
    <row r="271" spans="1:6" x14ac:dyDescent="0.3">
      <c r="A271" s="322" t="s">
        <v>957</v>
      </c>
      <c r="B271" s="83" t="s">
        <v>298</v>
      </c>
      <c r="C271" s="188"/>
      <c r="D271" s="189"/>
      <c r="E271" s="189"/>
      <c r="F271" s="190"/>
    </row>
    <row r="272" spans="1:6" x14ac:dyDescent="0.3">
      <c r="A272" s="146"/>
      <c r="B272" s="83" t="s">
        <v>299</v>
      </c>
      <c r="C272" s="188" t="s">
        <v>105</v>
      </c>
      <c r="D272" s="189">
        <v>4</v>
      </c>
      <c r="E272" s="189"/>
      <c r="F272" s="190">
        <f>+D272*E272</f>
        <v>0</v>
      </c>
    </row>
    <row r="273" spans="1:6" x14ac:dyDescent="0.3">
      <c r="A273" s="146"/>
      <c r="B273" s="83"/>
      <c r="C273" s="188"/>
      <c r="D273" s="189"/>
      <c r="E273" s="189"/>
      <c r="F273" s="190"/>
    </row>
    <row r="274" spans="1:6" x14ac:dyDescent="0.3">
      <c r="A274" s="322" t="s">
        <v>964</v>
      </c>
      <c r="B274" s="83" t="s">
        <v>320</v>
      </c>
      <c r="C274" s="188" t="s">
        <v>105</v>
      </c>
      <c r="D274" s="189">
        <v>60</v>
      </c>
      <c r="E274" s="189"/>
      <c r="F274" s="190">
        <f>+D274*E274</f>
        <v>0</v>
      </c>
    </row>
    <row r="275" spans="1:6" x14ac:dyDescent="0.3">
      <c r="A275" s="146"/>
      <c r="B275" s="83"/>
      <c r="C275" s="188"/>
      <c r="D275" s="189"/>
      <c r="E275" s="189"/>
      <c r="F275" s="190"/>
    </row>
    <row r="276" spans="1:6" x14ac:dyDescent="0.3">
      <c r="A276" s="322" t="s">
        <v>967</v>
      </c>
      <c r="B276" s="83" t="s">
        <v>321</v>
      </c>
      <c r="C276" s="188" t="s">
        <v>102</v>
      </c>
      <c r="D276" s="189">
        <v>1</v>
      </c>
      <c r="E276" s="189"/>
      <c r="F276" s="190">
        <f>+D276*E276</f>
        <v>0</v>
      </c>
    </row>
    <row r="277" spans="1:6" x14ac:dyDescent="0.3">
      <c r="A277" s="322"/>
      <c r="B277" s="83"/>
      <c r="C277" s="188"/>
      <c r="D277" s="189"/>
      <c r="E277" s="189"/>
      <c r="F277" s="190"/>
    </row>
    <row r="278" spans="1:6" x14ac:dyDescent="0.3">
      <c r="A278" s="322" t="s">
        <v>969</v>
      </c>
      <c r="B278" s="83" t="s">
        <v>322</v>
      </c>
      <c r="C278" s="188" t="s">
        <v>102</v>
      </c>
      <c r="D278" s="189">
        <v>1</v>
      </c>
      <c r="E278" s="189"/>
      <c r="F278" s="190">
        <f>+D278*E278</f>
        <v>0</v>
      </c>
    </row>
    <row r="279" spans="1:6" x14ac:dyDescent="0.3">
      <c r="A279" s="322"/>
      <c r="B279" s="352"/>
      <c r="C279" s="188"/>
      <c r="D279" s="189"/>
      <c r="E279" s="189"/>
      <c r="F279" s="190"/>
    </row>
    <row r="280" spans="1:6" ht="14.4" thickBot="1" x14ac:dyDescent="0.35">
      <c r="A280" s="322"/>
      <c r="B280" s="459" t="s">
        <v>1057</v>
      </c>
      <c r="C280" s="392"/>
      <c r="D280" s="393"/>
      <c r="E280" s="393"/>
      <c r="F280" s="394">
        <f>SUM(F178:F278)</f>
        <v>0</v>
      </c>
    </row>
    <row r="281" spans="1:6" ht="14.4" thickTop="1" x14ac:dyDescent="0.3">
      <c r="A281" s="322"/>
      <c r="B281" s="352"/>
      <c r="C281" s="188"/>
      <c r="D281" s="189"/>
      <c r="E281" s="189"/>
      <c r="F281" s="193"/>
    </row>
    <row r="282" spans="1:6" x14ac:dyDescent="0.3">
      <c r="A282" s="322"/>
      <c r="B282" s="83"/>
      <c r="C282" s="188"/>
      <c r="D282" s="189"/>
      <c r="E282" s="189"/>
      <c r="F282" s="190"/>
    </row>
    <row r="283" spans="1:6" ht="22.5" customHeight="1" thickBot="1" x14ac:dyDescent="0.35">
      <c r="A283" s="399" t="s">
        <v>34</v>
      </c>
      <c r="B283" s="400" t="s">
        <v>1058</v>
      </c>
      <c r="C283" s="387"/>
      <c r="D283" s="406"/>
      <c r="E283" s="406"/>
      <c r="F283" s="402"/>
    </row>
    <row r="284" spans="1:6" s="382" customFormat="1" ht="22.5" customHeight="1" thickTop="1" x14ac:dyDescent="0.3">
      <c r="A284" s="468"/>
      <c r="B284" s="469"/>
      <c r="C284" s="470"/>
      <c r="D284" s="471"/>
      <c r="E284" s="471"/>
      <c r="F284" s="472"/>
    </row>
    <row r="285" spans="1:6" ht="17.25" customHeight="1" x14ac:dyDescent="0.3">
      <c r="A285" s="146"/>
      <c r="B285" s="352" t="s">
        <v>1079</v>
      </c>
      <c r="C285" s="192"/>
      <c r="D285" s="202"/>
      <c r="E285" s="197"/>
      <c r="F285" s="193"/>
    </row>
    <row r="286" spans="1:6" x14ac:dyDescent="0.3">
      <c r="A286" s="203"/>
      <c r="B286" s="352" t="s">
        <v>327</v>
      </c>
      <c r="C286" s="192"/>
      <c r="D286" s="202"/>
      <c r="E286" s="197"/>
      <c r="F286" s="193"/>
    </row>
    <row r="287" spans="1:6" x14ac:dyDescent="0.3">
      <c r="A287" s="146"/>
      <c r="B287" s="127"/>
      <c r="C287" s="188"/>
      <c r="D287" s="189"/>
      <c r="E287" s="189"/>
      <c r="F287" s="190"/>
    </row>
    <row r="288" spans="1:6" x14ac:dyDescent="0.3">
      <c r="A288" s="146" t="s">
        <v>1060</v>
      </c>
      <c r="B288" s="156" t="s">
        <v>328</v>
      </c>
      <c r="C288" s="188"/>
      <c r="D288" s="196"/>
      <c r="E288" s="196"/>
      <c r="F288" s="190"/>
    </row>
    <row r="289" spans="1:6" x14ac:dyDescent="0.3">
      <c r="A289" s="146"/>
      <c r="B289" s="156" t="s">
        <v>329</v>
      </c>
      <c r="C289" s="188"/>
      <c r="D289" s="196"/>
      <c r="E289" s="196"/>
      <c r="F289" s="190"/>
    </row>
    <row r="290" spans="1:6" x14ac:dyDescent="0.3">
      <c r="A290" s="322"/>
      <c r="B290" s="83" t="s">
        <v>330</v>
      </c>
      <c r="C290" s="188" t="s">
        <v>218</v>
      </c>
      <c r="D290" s="189">
        <v>450</v>
      </c>
      <c r="E290" s="196"/>
      <c r="F290" s="190">
        <f>+D290*E290</f>
        <v>0</v>
      </c>
    </row>
    <row r="291" spans="1:6" x14ac:dyDescent="0.3">
      <c r="A291" s="146"/>
      <c r="B291" s="156"/>
      <c r="C291" s="188"/>
      <c r="D291" s="196"/>
      <c r="E291" s="196"/>
      <c r="F291" s="190"/>
    </row>
    <row r="292" spans="1:6" x14ac:dyDescent="0.3">
      <c r="A292" s="146" t="s">
        <v>1061</v>
      </c>
      <c r="B292" s="83" t="s">
        <v>331</v>
      </c>
      <c r="C292" s="188"/>
      <c r="D292" s="196"/>
      <c r="E292" s="196"/>
      <c r="F292" s="190"/>
    </row>
    <row r="293" spans="1:6" x14ac:dyDescent="0.3">
      <c r="A293" s="146"/>
      <c r="B293" s="83" t="s">
        <v>760</v>
      </c>
      <c r="C293" s="188" t="s">
        <v>218</v>
      </c>
      <c r="D293" s="196">
        <v>450</v>
      </c>
      <c r="E293" s="196"/>
      <c r="F293" s="190">
        <f>+D293*E293</f>
        <v>0</v>
      </c>
    </row>
    <row r="294" spans="1:6" x14ac:dyDescent="0.3">
      <c r="A294" s="146"/>
      <c r="B294" s="83"/>
      <c r="C294" s="188"/>
      <c r="D294" s="196"/>
      <c r="E294" s="196"/>
      <c r="F294" s="190"/>
    </row>
    <row r="295" spans="1:6" x14ac:dyDescent="0.3">
      <c r="A295" s="146" t="s">
        <v>1062</v>
      </c>
      <c r="B295" s="156" t="s">
        <v>332</v>
      </c>
      <c r="C295" s="188" t="s">
        <v>102</v>
      </c>
      <c r="D295" s="196">
        <v>1</v>
      </c>
      <c r="E295" s="196"/>
      <c r="F295" s="190">
        <f>+D295*E295</f>
        <v>0</v>
      </c>
    </row>
    <row r="296" spans="1:6" x14ac:dyDescent="0.3">
      <c r="A296" s="146"/>
      <c r="B296" s="156"/>
      <c r="C296" s="188"/>
      <c r="D296" s="196"/>
      <c r="E296" s="196"/>
      <c r="F296" s="190"/>
    </row>
    <row r="297" spans="1:6" ht="14.4" thickBot="1" x14ac:dyDescent="0.35">
      <c r="A297" s="146"/>
      <c r="B297" s="397" t="s">
        <v>1058</v>
      </c>
      <c r="C297" s="392"/>
      <c r="D297" s="405"/>
      <c r="E297" s="405"/>
      <c r="F297" s="394">
        <f>SUM(F290:F295)</f>
        <v>0</v>
      </c>
    </row>
    <row r="298" spans="1:6" ht="14.4" thickTop="1" x14ac:dyDescent="0.3">
      <c r="A298" s="322"/>
      <c r="B298" s="83"/>
      <c r="C298" s="188"/>
      <c r="D298" s="189"/>
      <c r="E298" s="189"/>
      <c r="F298" s="190"/>
    </row>
    <row r="299" spans="1:6" x14ac:dyDescent="0.3">
      <c r="A299" s="322"/>
      <c r="B299" s="83"/>
      <c r="C299" s="188"/>
      <c r="D299" s="189"/>
      <c r="E299" s="189"/>
      <c r="F299" s="190"/>
    </row>
    <row r="300" spans="1:6" ht="14.4" thickBot="1" x14ac:dyDescent="0.35">
      <c r="A300" s="407" t="s">
        <v>35</v>
      </c>
      <c r="B300" s="411" t="s">
        <v>1059</v>
      </c>
      <c r="C300" s="408"/>
      <c r="D300" s="409"/>
      <c r="E300" s="409"/>
      <c r="F300" s="410"/>
    </row>
    <row r="301" spans="1:6" s="382" customFormat="1" ht="14.4" thickTop="1" x14ac:dyDescent="0.3">
      <c r="A301" s="412"/>
      <c r="B301" s="413"/>
      <c r="C301" s="414"/>
      <c r="D301" s="415"/>
      <c r="E301" s="415"/>
      <c r="F301" s="416"/>
    </row>
    <row r="302" spans="1:6" ht="27.6" x14ac:dyDescent="0.3">
      <c r="A302" s="146"/>
      <c r="B302" s="352" t="s">
        <v>1079</v>
      </c>
      <c r="C302" s="188"/>
      <c r="D302" s="196"/>
      <c r="E302" s="196"/>
      <c r="F302" s="190"/>
    </row>
    <row r="303" spans="1:6" x14ac:dyDescent="0.3">
      <c r="A303" s="146"/>
      <c r="B303" s="127"/>
      <c r="C303" s="188"/>
      <c r="D303" s="189"/>
      <c r="E303" s="196"/>
      <c r="F303" s="190"/>
    </row>
    <row r="304" spans="1:6" x14ac:dyDescent="0.3">
      <c r="A304" s="146" t="s">
        <v>29</v>
      </c>
      <c r="B304" s="127" t="s">
        <v>333</v>
      </c>
      <c r="C304" s="188" t="s">
        <v>105</v>
      </c>
      <c r="D304" s="189">
        <v>1</v>
      </c>
      <c r="E304" s="189"/>
      <c r="F304" s="190">
        <f>+D304*E304</f>
        <v>0</v>
      </c>
    </row>
    <row r="305" spans="1:6" x14ac:dyDescent="0.3">
      <c r="A305" s="146"/>
      <c r="B305" s="127" t="s">
        <v>334</v>
      </c>
      <c r="C305" s="188"/>
      <c r="D305" s="189"/>
      <c r="E305" s="189"/>
      <c r="F305" s="190"/>
    </row>
    <row r="306" spans="1:6" x14ac:dyDescent="0.3">
      <c r="A306" s="146"/>
      <c r="B306" s="127"/>
      <c r="C306" s="188"/>
      <c r="D306" s="189"/>
      <c r="E306" s="196"/>
      <c r="F306" s="190"/>
    </row>
    <row r="307" spans="1:6" x14ac:dyDescent="0.3">
      <c r="A307" s="146" t="s">
        <v>30</v>
      </c>
      <c r="B307" s="83" t="s">
        <v>335</v>
      </c>
      <c r="C307" s="188" t="s">
        <v>105</v>
      </c>
      <c r="D307" s="189">
        <v>1</v>
      </c>
      <c r="E307" s="198"/>
      <c r="F307" s="190">
        <f>+D307*E307</f>
        <v>0</v>
      </c>
    </row>
    <row r="308" spans="1:6" x14ac:dyDescent="0.3">
      <c r="A308" s="146"/>
      <c r="B308" s="83" t="s">
        <v>336</v>
      </c>
      <c r="C308" s="188"/>
      <c r="D308" s="189"/>
      <c r="E308" s="198"/>
      <c r="F308" s="190"/>
    </row>
    <row r="309" spans="1:6" x14ac:dyDescent="0.3">
      <c r="A309" s="146"/>
      <c r="B309" s="83"/>
      <c r="C309" s="188"/>
      <c r="D309" s="189"/>
      <c r="E309" s="198"/>
      <c r="F309" s="190"/>
    </row>
    <row r="310" spans="1:6" x14ac:dyDescent="0.3">
      <c r="A310" s="146" t="s">
        <v>32</v>
      </c>
      <c r="B310" s="83" t="s">
        <v>337</v>
      </c>
      <c r="C310" s="188" t="s">
        <v>105</v>
      </c>
      <c r="D310" s="196">
        <v>4</v>
      </c>
      <c r="E310" s="198"/>
      <c r="F310" s="190">
        <f>+D310*E310</f>
        <v>0</v>
      </c>
    </row>
    <row r="311" spans="1:6" x14ac:dyDescent="0.3">
      <c r="A311" s="146"/>
      <c r="B311" s="83" t="s">
        <v>338</v>
      </c>
      <c r="C311" s="188"/>
      <c r="D311" s="196"/>
      <c r="E311" s="198"/>
      <c r="F311" s="190"/>
    </row>
    <row r="312" spans="1:6" x14ac:dyDescent="0.3">
      <c r="A312" s="146"/>
      <c r="B312" s="83" t="s">
        <v>339</v>
      </c>
      <c r="C312" s="188"/>
      <c r="D312" s="196"/>
      <c r="E312" s="198"/>
      <c r="F312" s="190"/>
    </row>
    <row r="313" spans="1:6" x14ac:dyDescent="0.3">
      <c r="A313" s="146"/>
      <c r="B313" s="83" t="s">
        <v>340</v>
      </c>
      <c r="C313" s="188"/>
      <c r="D313" s="196"/>
      <c r="E313" s="198"/>
      <c r="F313" s="190"/>
    </row>
    <row r="314" spans="1:6" x14ac:dyDescent="0.3">
      <c r="A314" s="146"/>
      <c r="B314" s="83" t="s">
        <v>341</v>
      </c>
      <c r="C314" s="188"/>
      <c r="D314" s="196"/>
      <c r="E314" s="198"/>
      <c r="F314" s="190"/>
    </row>
    <row r="315" spans="1:6" x14ac:dyDescent="0.3">
      <c r="A315" s="146"/>
      <c r="B315" s="127"/>
      <c r="C315" s="188"/>
      <c r="D315" s="196"/>
      <c r="E315" s="198"/>
      <c r="F315" s="190"/>
    </row>
    <row r="316" spans="1:6" x14ac:dyDescent="0.3">
      <c r="A316" s="146" t="s">
        <v>34</v>
      </c>
      <c r="B316" s="83" t="s">
        <v>342</v>
      </c>
      <c r="C316" s="188" t="s">
        <v>105</v>
      </c>
      <c r="D316" s="189">
        <v>2</v>
      </c>
      <c r="E316" s="199"/>
      <c r="F316" s="190">
        <f>+D316*E316</f>
        <v>0</v>
      </c>
    </row>
    <row r="317" spans="1:6" x14ac:dyDescent="0.3">
      <c r="A317" s="146"/>
      <c r="B317" s="83" t="s">
        <v>343</v>
      </c>
      <c r="C317" s="188"/>
      <c r="D317" s="189"/>
      <c r="E317" s="199"/>
      <c r="F317" s="190"/>
    </row>
    <row r="318" spans="1:6" x14ac:dyDescent="0.3">
      <c r="A318" s="146"/>
      <c r="B318" s="83" t="s">
        <v>344</v>
      </c>
      <c r="C318" s="188"/>
      <c r="D318" s="189"/>
      <c r="E318" s="199"/>
      <c r="F318" s="190"/>
    </row>
    <row r="319" spans="1:6" x14ac:dyDescent="0.3">
      <c r="A319" s="146"/>
      <c r="B319" s="83" t="s">
        <v>345</v>
      </c>
      <c r="C319" s="188"/>
      <c r="D319" s="189"/>
      <c r="E319" s="199"/>
      <c r="F319" s="190"/>
    </row>
    <row r="320" spans="1:6" x14ac:dyDescent="0.3">
      <c r="A320" s="146"/>
      <c r="B320" s="83"/>
      <c r="C320" s="188"/>
      <c r="D320" s="189"/>
      <c r="E320" s="199"/>
      <c r="F320" s="190"/>
    </row>
    <row r="321" spans="1:6" x14ac:dyDescent="0.3">
      <c r="A321" s="146" t="s">
        <v>35</v>
      </c>
      <c r="B321" s="156" t="s">
        <v>346</v>
      </c>
      <c r="C321" s="188" t="s">
        <v>105</v>
      </c>
      <c r="D321" s="196">
        <v>1</v>
      </c>
      <c r="E321" s="198"/>
      <c r="F321" s="190">
        <f>+D321*E321</f>
        <v>0</v>
      </c>
    </row>
    <row r="322" spans="1:6" x14ac:dyDescent="0.3">
      <c r="A322" s="146"/>
      <c r="B322" s="156"/>
      <c r="C322" s="188"/>
      <c r="D322" s="196"/>
      <c r="E322" s="198"/>
      <c r="F322" s="190"/>
    </row>
    <row r="323" spans="1:6" x14ac:dyDescent="0.3">
      <c r="A323" s="146" t="s">
        <v>91</v>
      </c>
      <c r="B323" s="156" t="s">
        <v>347</v>
      </c>
      <c r="C323" s="188" t="s">
        <v>218</v>
      </c>
      <c r="D323" s="196">
        <v>390</v>
      </c>
      <c r="E323" s="196"/>
      <c r="F323" s="190">
        <f>+D323*E323</f>
        <v>0</v>
      </c>
    </row>
    <row r="324" spans="1:6" x14ac:dyDescent="0.3">
      <c r="A324" s="146"/>
      <c r="B324" s="83"/>
      <c r="C324" s="188"/>
      <c r="D324" s="196"/>
      <c r="E324" s="196"/>
      <c r="F324" s="190"/>
    </row>
    <row r="325" spans="1:6" x14ac:dyDescent="0.3">
      <c r="A325" s="146" t="s">
        <v>92</v>
      </c>
      <c r="B325" s="83" t="s">
        <v>348</v>
      </c>
      <c r="C325" s="188"/>
      <c r="D325" s="196"/>
      <c r="E325" s="198"/>
      <c r="F325" s="190"/>
    </row>
    <row r="326" spans="1:6" x14ac:dyDescent="0.3">
      <c r="A326" s="146"/>
      <c r="B326" s="83" t="s">
        <v>760</v>
      </c>
      <c r="C326" s="188" t="s">
        <v>218</v>
      </c>
      <c r="D326" s="196">
        <v>390</v>
      </c>
      <c r="E326" s="196"/>
      <c r="F326" s="190">
        <f>+D326*E326</f>
        <v>0</v>
      </c>
    </row>
    <row r="327" spans="1:6" x14ac:dyDescent="0.3">
      <c r="A327" s="146"/>
      <c r="B327" s="83"/>
      <c r="C327" s="188"/>
      <c r="D327" s="196"/>
      <c r="E327" s="198"/>
      <c r="F327" s="190"/>
    </row>
    <row r="328" spans="1:6" x14ac:dyDescent="0.3">
      <c r="A328" s="146" t="s">
        <v>95</v>
      </c>
      <c r="B328" s="156" t="s">
        <v>332</v>
      </c>
      <c r="C328" s="188" t="s">
        <v>102</v>
      </c>
      <c r="D328" s="196">
        <v>1</v>
      </c>
      <c r="E328" s="196"/>
      <c r="F328" s="190">
        <f>+D328*E328</f>
        <v>0</v>
      </c>
    </row>
    <row r="329" spans="1:6" x14ac:dyDescent="0.3">
      <c r="A329" s="146"/>
      <c r="B329" s="156"/>
      <c r="C329" s="188"/>
      <c r="D329" s="196"/>
      <c r="E329" s="196"/>
      <c r="F329" s="190"/>
    </row>
    <row r="330" spans="1:6" ht="14.4" thickBot="1" x14ac:dyDescent="0.35">
      <c r="A330" s="146"/>
      <c r="B330" s="254" t="s">
        <v>1059</v>
      </c>
      <c r="C330" s="392"/>
      <c r="D330" s="405"/>
      <c r="E330" s="473"/>
      <c r="F330" s="394">
        <f>SUM(F304:F328)</f>
        <v>0</v>
      </c>
    </row>
    <row r="331" spans="1:6" ht="14.4" thickTop="1" x14ac:dyDescent="0.3">
      <c r="A331" s="322"/>
      <c r="B331" s="83"/>
      <c r="C331" s="188"/>
      <c r="D331" s="189"/>
      <c r="E331" s="189"/>
      <c r="F331" s="190"/>
    </row>
    <row r="332" spans="1:6" x14ac:dyDescent="0.3">
      <c r="A332" s="322"/>
      <c r="B332" s="83"/>
      <c r="C332" s="188"/>
      <c r="D332" s="189"/>
      <c r="E332" s="189"/>
      <c r="F332" s="190"/>
    </row>
    <row r="333" spans="1:6" s="458" customFormat="1" ht="14.4" thickBot="1" x14ac:dyDescent="0.3">
      <c r="A333" s="407" t="s">
        <v>91</v>
      </c>
      <c r="B333" s="411" t="s">
        <v>1070</v>
      </c>
      <c r="C333" s="408"/>
      <c r="D333" s="404"/>
      <c r="E333" s="409"/>
      <c r="F333" s="410"/>
    </row>
    <row r="334" spans="1:6" ht="14.4" thickTop="1" x14ac:dyDescent="0.3">
      <c r="A334" s="146"/>
      <c r="B334" s="182"/>
      <c r="C334" s="188"/>
      <c r="D334" s="189"/>
      <c r="E334" s="196"/>
      <c r="F334" s="190"/>
    </row>
    <row r="335" spans="1:6" x14ac:dyDescent="0.3">
      <c r="A335" s="146" t="s">
        <v>29</v>
      </c>
      <c r="B335" s="156" t="s">
        <v>349</v>
      </c>
      <c r="C335" s="188"/>
      <c r="D335" s="196"/>
      <c r="E335" s="196"/>
      <c r="F335" s="190"/>
    </row>
    <row r="336" spans="1:6" x14ac:dyDescent="0.3">
      <c r="A336" s="146"/>
      <c r="B336" s="156" t="s">
        <v>350</v>
      </c>
      <c r="C336" s="188" t="s">
        <v>105</v>
      </c>
      <c r="D336" s="196">
        <v>4</v>
      </c>
      <c r="E336" s="196"/>
      <c r="F336" s="190">
        <f>+D336*E336</f>
        <v>0</v>
      </c>
    </row>
    <row r="337" spans="1:6" x14ac:dyDescent="0.3">
      <c r="A337" s="146"/>
      <c r="B337" s="182"/>
      <c r="C337" s="188"/>
      <c r="D337" s="189"/>
      <c r="E337" s="196"/>
      <c r="F337" s="190"/>
    </row>
    <row r="338" spans="1:6" x14ac:dyDescent="0.3">
      <c r="A338" s="146" t="s">
        <v>30</v>
      </c>
      <c r="B338" s="156" t="s">
        <v>351</v>
      </c>
      <c r="C338" s="188"/>
      <c r="D338" s="196"/>
      <c r="E338" s="196"/>
      <c r="F338" s="190"/>
    </row>
    <row r="339" spans="1:6" x14ac:dyDescent="0.3">
      <c r="A339" s="146"/>
      <c r="B339" s="156" t="s">
        <v>350</v>
      </c>
      <c r="C339" s="188" t="s">
        <v>105</v>
      </c>
      <c r="D339" s="196">
        <v>3</v>
      </c>
      <c r="E339" s="196"/>
      <c r="F339" s="190">
        <f>+D339*E339</f>
        <v>0</v>
      </c>
    </row>
    <row r="340" spans="1:6" x14ac:dyDescent="0.3">
      <c r="A340" s="146"/>
      <c r="B340" s="156"/>
      <c r="C340" s="188"/>
      <c r="D340" s="196"/>
      <c r="E340" s="196"/>
      <c r="F340" s="190"/>
    </row>
    <row r="341" spans="1:6" x14ac:dyDescent="0.3">
      <c r="A341" s="146" t="s">
        <v>32</v>
      </c>
      <c r="B341" s="156" t="s">
        <v>352</v>
      </c>
      <c r="C341" s="188"/>
      <c r="D341" s="196"/>
      <c r="E341" s="196"/>
      <c r="F341" s="190"/>
    </row>
    <row r="342" spans="1:6" x14ac:dyDescent="0.3">
      <c r="A342" s="146"/>
      <c r="B342" s="156" t="s">
        <v>350</v>
      </c>
      <c r="C342" s="188" t="s">
        <v>105</v>
      </c>
      <c r="D342" s="196">
        <v>2</v>
      </c>
      <c r="E342" s="196"/>
      <c r="F342" s="190">
        <f>+D342*E342</f>
        <v>0</v>
      </c>
    </row>
    <row r="343" spans="1:6" x14ac:dyDescent="0.3">
      <c r="A343" s="146"/>
      <c r="B343" s="156"/>
      <c r="C343" s="188"/>
      <c r="D343" s="196"/>
      <c r="E343" s="196"/>
      <c r="F343" s="190"/>
    </row>
    <row r="344" spans="1:6" x14ac:dyDescent="0.3">
      <c r="A344" s="146" t="s">
        <v>34</v>
      </c>
      <c r="B344" s="156" t="s">
        <v>353</v>
      </c>
      <c r="C344" s="188"/>
      <c r="D344" s="196"/>
      <c r="E344" s="196"/>
      <c r="F344" s="190"/>
    </row>
    <row r="345" spans="1:6" x14ac:dyDescent="0.3">
      <c r="A345" s="146"/>
      <c r="B345" s="156" t="s">
        <v>354</v>
      </c>
      <c r="C345" s="188" t="s">
        <v>105</v>
      </c>
      <c r="D345" s="196">
        <v>1</v>
      </c>
      <c r="E345" s="196"/>
      <c r="F345" s="190">
        <f>+D345*E345</f>
        <v>0</v>
      </c>
    </row>
    <row r="346" spans="1:6" x14ac:dyDescent="0.3">
      <c r="A346" s="146"/>
      <c r="B346" s="156"/>
      <c r="C346" s="188"/>
      <c r="D346" s="196"/>
      <c r="E346" s="196"/>
      <c r="F346" s="190"/>
    </row>
    <row r="347" spans="1:6" x14ac:dyDescent="0.3">
      <c r="A347" s="146" t="s">
        <v>35</v>
      </c>
      <c r="B347" s="156" t="s">
        <v>355</v>
      </c>
      <c r="C347" s="188"/>
      <c r="D347" s="196"/>
      <c r="E347" s="196"/>
      <c r="F347" s="190"/>
    </row>
    <row r="348" spans="1:6" x14ac:dyDescent="0.3">
      <c r="A348" s="146"/>
      <c r="B348" s="156" t="s">
        <v>356</v>
      </c>
      <c r="C348" s="188"/>
      <c r="D348" s="196"/>
      <c r="E348" s="196"/>
      <c r="F348" s="190"/>
    </row>
    <row r="349" spans="1:6" x14ac:dyDescent="0.3">
      <c r="A349" s="146"/>
      <c r="B349" s="156" t="s">
        <v>350</v>
      </c>
      <c r="C349" s="188" t="s">
        <v>105</v>
      </c>
      <c r="D349" s="196">
        <v>1</v>
      </c>
      <c r="E349" s="196"/>
      <c r="F349" s="190">
        <f>+D349*E349</f>
        <v>0</v>
      </c>
    </row>
    <row r="350" spans="1:6" x14ac:dyDescent="0.3">
      <c r="A350" s="146"/>
      <c r="B350" s="156"/>
      <c r="C350" s="188"/>
      <c r="D350" s="196"/>
      <c r="E350" s="196"/>
      <c r="F350" s="190"/>
    </row>
    <row r="351" spans="1:6" x14ac:dyDescent="0.3">
      <c r="A351" s="146" t="s">
        <v>91</v>
      </c>
      <c r="B351" s="156" t="s">
        <v>357</v>
      </c>
      <c r="C351" s="188"/>
      <c r="D351" s="196"/>
      <c r="E351" s="196"/>
      <c r="F351" s="190"/>
    </row>
    <row r="352" spans="1:6" x14ac:dyDescent="0.3">
      <c r="A352" s="146"/>
      <c r="B352" s="156" t="s">
        <v>356</v>
      </c>
      <c r="C352" s="188"/>
      <c r="D352" s="196"/>
      <c r="E352" s="196"/>
      <c r="F352" s="190"/>
    </row>
    <row r="353" spans="1:6" x14ac:dyDescent="0.3">
      <c r="A353" s="146"/>
      <c r="B353" s="156" t="s">
        <v>350</v>
      </c>
      <c r="C353" s="188" t="s">
        <v>105</v>
      </c>
      <c r="D353" s="196">
        <v>2</v>
      </c>
      <c r="E353" s="196"/>
      <c r="F353" s="190">
        <f>+D353*E353</f>
        <v>0</v>
      </c>
    </row>
    <row r="354" spans="1:6" x14ac:dyDescent="0.3">
      <c r="A354" s="146"/>
      <c r="B354" s="156"/>
      <c r="C354" s="188"/>
      <c r="D354" s="196"/>
      <c r="E354" s="196"/>
      <c r="F354" s="190"/>
    </row>
    <row r="355" spans="1:6" x14ac:dyDescent="0.3">
      <c r="A355" s="146" t="s">
        <v>92</v>
      </c>
      <c r="B355" s="156" t="s">
        <v>358</v>
      </c>
      <c r="C355" s="188"/>
      <c r="D355" s="196"/>
      <c r="E355" s="196"/>
      <c r="F355" s="190"/>
    </row>
    <row r="356" spans="1:6" x14ac:dyDescent="0.3">
      <c r="A356" s="146"/>
      <c r="B356" s="156" t="s">
        <v>359</v>
      </c>
      <c r="C356" s="188" t="s">
        <v>218</v>
      </c>
      <c r="D356" s="196">
        <v>395</v>
      </c>
      <c r="E356" s="196"/>
      <c r="F356" s="190">
        <f>+D356*E356</f>
        <v>0</v>
      </c>
    </row>
    <row r="357" spans="1:6" x14ac:dyDescent="0.3">
      <c r="A357" s="146"/>
      <c r="B357" s="182"/>
      <c r="C357" s="188"/>
      <c r="D357" s="189"/>
      <c r="E357" s="196"/>
      <c r="F357" s="190"/>
    </row>
    <row r="358" spans="1:6" x14ac:dyDescent="0.3">
      <c r="A358" s="322" t="s">
        <v>95</v>
      </c>
      <c r="B358" s="83" t="s">
        <v>360</v>
      </c>
      <c r="C358" s="188"/>
      <c r="D358" s="189"/>
      <c r="E358" s="189"/>
      <c r="F358" s="190"/>
    </row>
    <row r="359" spans="1:6" x14ac:dyDescent="0.3">
      <c r="A359" s="146"/>
      <c r="B359" s="83" t="s">
        <v>361</v>
      </c>
      <c r="C359" s="188" t="s">
        <v>105</v>
      </c>
      <c r="D359" s="196">
        <v>395</v>
      </c>
      <c r="E359" s="189"/>
      <c r="F359" s="190">
        <f>+D359*E359</f>
        <v>0</v>
      </c>
    </row>
    <row r="360" spans="1:6" x14ac:dyDescent="0.3">
      <c r="A360" s="146"/>
      <c r="B360" s="83"/>
      <c r="C360" s="188"/>
      <c r="D360" s="196"/>
      <c r="E360" s="189"/>
      <c r="F360" s="190"/>
    </row>
    <row r="361" spans="1:6" x14ac:dyDescent="0.3">
      <c r="A361" s="146" t="s">
        <v>97</v>
      </c>
      <c r="B361" s="156" t="s">
        <v>362</v>
      </c>
      <c r="C361" s="128" t="s">
        <v>105</v>
      </c>
      <c r="D361" s="131">
        <v>3</v>
      </c>
      <c r="E361" s="131"/>
      <c r="F361" s="194">
        <f>+D361*E361</f>
        <v>0</v>
      </c>
    </row>
    <row r="362" spans="1:6" x14ac:dyDescent="0.3">
      <c r="A362" s="146"/>
      <c r="B362" s="156" t="s">
        <v>363</v>
      </c>
      <c r="C362" s="128"/>
      <c r="D362" s="131"/>
      <c r="E362" s="131"/>
    </row>
    <row r="363" spans="1:6" x14ac:dyDescent="0.3">
      <c r="A363" s="146"/>
      <c r="B363" s="156"/>
      <c r="C363" s="128"/>
      <c r="D363" s="131"/>
      <c r="E363" s="131"/>
    </row>
    <row r="364" spans="1:6" x14ac:dyDescent="0.3">
      <c r="A364" s="146" t="s">
        <v>111</v>
      </c>
      <c r="B364" s="156" t="s">
        <v>364</v>
      </c>
      <c r="C364" s="188" t="s">
        <v>142</v>
      </c>
      <c r="D364" s="196">
        <v>30</v>
      </c>
      <c r="E364" s="196"/>
      <c r="F364" s="190">
        <f>+D364*E364</f>
        <v>0</v>
      </c>
    </row>
    <row r="365" spans="1:6" x14ac:dyDescent="0.3">
      <c r="A365" s="146"/>
      <c r="B365" s="156"/>
      <c r="C365" s="188"/>
      <c r="D365" s="196"/>
      <c r="E365" s="196"/>
      <c r="F365" s="190"/>
    </row>
    <row r="366" spans="1:6" ht="15.75" customHeight="1" x14ac:dyDescent="0.3">
      <c r="A366" s="146" t="s">
        <v>112</v>
      </c>
      <c r="B366" s="156" t="s">
        <v>365</v>
      </c>
      <c r="C366" s="188"/>
      <c r="D366" s="196"/>
      <c r="E366" s="196"/>
      <c r="F366" s="190"/>
    </row>
    <row r="367" spans="1:6" x14ac:dyDescent="0.3">
      <c r="A367" s="146"/>
      <c r="B367" s="156" t="s">
        <v>366</v>
      </c>
      <c r="C367" s="188"/>
      <c r="D367" s="196"/>
      <c r="E367" s="196"/>
      <c r="F367" s="190"/>
    </row>
    <row r="368" spans="1:6" x14ac:dyDescent="0.3">
      <c r="A368" s="146"/>
      <c r="B368" s="156" t="s">
        <v>367</v>
      </c>
      <c r="C368" s="188" t="s">
        <v>102</v>
      </c>
      <c r="D368" s="196">
        <v>1</v>
      </c>
      <c r="E368" s="196"/>
      <c r="F368" s="190">
        <f>+D368*E368</f>
        <v>0</v>
      </c>
    </row>
    <row r="369" spans="1:6" x14ac:dyDescent="0.3">
      <c r="A369" s="146"/>
      <c r="B369" s="156"/>
      <c r="C369" s="188"/>
      <c r="D369" s="196"/>
      <c r="E369" s="196"/>
      <c r="F369" s="190"/>
    </row>
    <row r="370" spans="1:6" ht="14.4" thickBot="1" x14ac:dyDescent="0.35">
      <c r="A370" s="203"/>
      <c r="B370" s="459" t="s">
        <v>1071</v>
      </c>
      <c r="C370" s="392"/>
      <c r="D370" s="405"/>
      <c r="E370" s="405"/>
      <c r="F370" s="394">
        <f>SUM(F336:F368)</f>
        <v>0</v>
      </c>
    </row>
    <row r="371" spans="1:6" ht="14.4" thickTop="1" x14ac:dyDescent="0.3">
      <c r="A371" s="322"/>
      <c r="B371" s="83"/>
      <c r="C371" s="188"/>
      <c r="D371" s="189"/>
      <c r="E371" s="189"/>
      <c r="F371" s="190"/>
    </row>
    <row r="372" spans="1:6" x14ac:dyDescent="0.3">
      <c r="A372" s="322"/>
      <c r="B372" s="83"/>
      <c r="C372" s="188"/>
      <c r="D372" s="189"/>
      <c r="E372" s="189"/>
      <c r="F372" s="190"/>
    </row>
    <row r="373" spans="1:6" ht="14.4" thickBot="1" x14ac:dyDescent="0.35">
      <c r="A373" s="407" t="s">
        <v>92</v>
      </c>
      <c r="B373" s="411" t="s">
        <v>1073</v>
      </c>
      <c r="C373" s="408"/>
      <c r="D373" s="409"/>
      <c r="E373" s="409"/>
      <c r="F373" s="410"/>
    </row>
    <row r="374" spans="1:6" ht="14.4" thickTop="1" x14ac:dyDescent="0.3">
      <c r="A374" s="146"/>
      <c r="B374" s="83"/>
      <c r="C374" s="188"/>
      <c r="D374" s="196"/>
      <c r="E374" s="196"/>
      <c r="F374" s="190"/>
    </row>
    <row r="375" spans="1:6" x14ac:dyDescent="0.3">
      <c r="A375" s="146"/>
      <c r="B375" s="352" t="s">
        <v>1072</v>
      </c>
      <c r="C375" s="188"/>
      <c r="D375" s="189"/>
      <c r="E375" s="196"/>
      <c r="F375" s="190"/>
    </row>
    <row r="376" spans="1:6" x14ac:dyDescent="0.3">
      <c r="A376" s="146"/>
      <c r="B376" s="83"/>
      <c r="C376" s="188"/>
      <c r="D376" s="189"/>
      <c r="E376" s="189"/>
      <c r="F376" s="190"/>
    </row>
    <row r="377" spans="1:6" x14ac:dyDescent="0.3">
      <c r="A377" s="322" t="s">
        <v>29</v>
      </c>
      <c r="B377" s="83" t="s">
        <v>368</v>
      </c>
      <c r="C377" s="188"/>
      <c r="D377" s="189"/>
      <c r="E377" s="196"/>
      <c r="F377" s="190"/>
    </row>
    <row r="378" spans="1:6" x14ac:dyDescent="0.3">
      <c r="A378" s="146"/>
      <c r="B378" s="156" t="s">
        <v>329</v>
      </c>
      <c r="C378" s="188"/>
      <c r="D378" s="196"/>
      <c r="E378" s="196"/>
      <c r="F378" s="190"/>
    </row>
    <row r="379" spans="1:6" x14ac:dyDescent="0.3">
      <c r="A379" s="146"/>
      <c r="B379" s="83" t="s">
        <v>369</v>
      </c>
      <c r="C379" s="188" t="s">
        <v>218</v>
      </c>
      <c r="D379" s="189">
        <v>220</v>
      </c>
      <c r="E379" s="189"/>
      <c r="F379" s="190">
        <f>+D379*E379</f>
        <v>0</v>
      </c>
    </row>
    <row r="380" spans="1:6" x14ac:dyDescent="0.3">
      <c r="A380" s="322"/>
      <c r="B380" s="83"/>
      <c r="C380" s="188"/>
      <c r="D380" s="189"/>
      <c r="E380" s="196"/>
      <c r="F380" s="190"/>
    </row>
    <row r="381" spans="1:6" x14ac:dyDescent="0.3">
      <c r="A381" s="322" t="s">
        <v>30</v>
      </c>
      <c r="B381" s="83" t="s">
        <v>370</v>
      </c>
      <c r="C381" s="188"/>
      <c r="D381" s="189"/>
      <c r="E381" s="189"/>
      <c r="F381" s="190"/>
    </row>
    <row r="382" spans="1:6" x14ac:dyDescent="0.3">
      <c r="A382" s="322"/>
      <c r="B382" s="83" t="s">
        <v>371</v>
      </c>
      <c r="C382" s="188" t="s">
        <v>105</v>
      </c>
      <c r="D382" s="189">
        <v>2</v>
      </c>
      <c r="E382" s="196"/>
      <c r="F382" s="190">
        <f>+D382*E382</f>
        <v>0</v>
      </c>
    </row>
    <row r="383" spans="1:6" x14ac:dyDescent="0.3">
      <c r="A383" s="322"/>
      <c r="B383" s="83"/>
      <c r="C383" s="188"/>
      <c r="D383" s="189"/>
      <c r="E383" s="189"/>
      <c r="F383" s="190"/>
    </row>
    <row r="384" spans="1:6" x14ac:dyDescent="0.3">
      <c r="A384" s="322" t="s">
        <v>32</v>
      </c>
      <c r="B384" s="83" t="s">
        <v>331</v>
      </c>
      <c r="C384" s="188"/>
      <c r="D384" s="189"/>
      <c r="E384" s="189"/>
      <c r="F384" s="190"/>
    </row>
    <row r="385" spans="1:6" x14ac:dyDescent="0.3">
      <c r="A385" s="322"/>
      <c r="B385" s="83" t="s">
        <v>766</v>
      </c>
      <c r="C385" s="188" t="s">
        <v>218</v>
      </c>
      <c r="D385" s="189">
        <v>220</v>
      </c>
      <c r="E385" s="189"/>
      <c r="F385" s="190">
        <f>+D385*E385</f>
        <v>0</v>
      </c>
    </row>
    <row r="386" spans="1:6" x14ac:dyDescent="0.3">
      <c r="A386" s="322"/>
      <c r="B386" s="83"/>
      <c r="C386" s="188"/>
      <c r="D386" s="189"/>
      <c r="E386" s="189"/>
      <c r="F386" s="190"/>
    </row>
    <row r="387" spans="1:6" x14ac:dyDescent="0.3">
      <c r="A387" s="322" t="s">
        <v>34</v>
      </c>
      <c r="B387" s="83" t="s">
        <v>237</v>
      </c>
      <c r="C387" s="188"/>
      <c r="D387" s="189"/>
      <c r="E387" s="189"/>
      <c r="F387" s="190"/>
    </row>
    <row r="388" spans="1:6" x14ac:dyDescent="0.3">
      <c r="A388" s="146"/>
      <c r="B388" s="83" t="s">
        <v>239</v>
      </c>
      <c r="C388" s="188" t="s">
        <v>218</v>
      </c>
      <c r="D388" s="189">
        <v>20</v>
      </c>
      <c r="E388" s="189"/>
      <c r="F388" s="190">
        <f>+D388*E388</f>
        <v>0</v>
      </c>
    </row>
    <row r="389" spans="1:6" x14ac:dyDescent="0.3">
      <c r="A389" s="322"/>
      <c r="B389" s="83"/>
      <c r="C389" s="188"/>
      <c r="D389" s="189"/>
      <c r="E389" s="189"/>
      <c r="F389" s="190"/>
    </row>
    <row r="390" spans="1:6" x14ac:dyDescent="0.3">
      <c r="A390" s="322" t="s">
        <v>35</v>
      </c>
      <c r="B390" s="83" t="s">
        <v>372</v>
      </c>
      <c r="C390" s="188" t="s">
        <v>102</v>
      </c>
      <c r="D390" s="189">
        <v>1</v>
      </c>
      <c r="E390" s="189"/>
      <c r="F390" s="190">
        <f>+D390*E390</f>
        <v>0</v>
      </c>
    </row>
    <row r="391" spans="1:6" x14ac:dyDescent="0.3">
      <c r="A391" s="322"/>
      <c r="B391" s="83"/>
      <c r="C391" s="188"/>
      <c r="D391" s="189"/>
      <c r="E391" s="189"/>
      <c r="F391" s="190"/>
    </row>
    <row r="392" spans="1:6" x14ac:dyDescent="0.3">
      <c r="A392" s="322" t="s">
        <v>91</v>
      </c>
      <c r="B392" s="83" t="s">
        <v>332</v>
      </c>
      <c r="C392" s="188" t="s">
        <v>102</v>
      </c>
      <c r="D392" s="189">
        <v>1</v>
      </c>
      <c r="E392" s="189"/>
      <c r="F392" s="190">
        <f>+D392*E392</f>
        <v>0</v>
      </c>
    </row>
    <row r="393" spans="1:6" x14ac:dyDescent="0.3">
      <c r="A393" s="322"/>
      <c r="B393" s="352"/>
      <c r="C393" s="188"/>
      <c r="D393" s="189"/>
      <c r="E393" s="189"/>
      <c r="F393" s="190"/>
    </row>
    <row r="394" spans="1:6" ht="14.4" thickBot="1" x14ac:dyDescent="0.35">
      <c r="A394" s="322"/>
      <c r="B394" s="254" t="s">
        <v>1074</v>
      </c>
      <c r="C394" s="392"/>
      <c r="D394" s="393"/>
      <c r="E394" s="393"/>
      <c r="F394" s="394">
        <f>SUM(F379:F392)</f>
        <v>0</v>
      </c>
    </row>
    <row r="395" spans="1:6" ht="14.4" thickTop="1" x14ac:dyDescent="0.3">
      <c r="A395" s="322"/>
      <c r="B395" s="83"/>
      <c r="C395" s="188"/>
      <c r="D395" s="189"/>
      <c r="E395" s="189"/>
      <c r="F395" s="193"/>
    </row>
    <row r="396" spans="1:6" x14ac:dyDescent="0.3">
      <c r="A396" s="322"/>
      <c r="B396" s="83"/>
      <c r="C396" s="188"/>
      <c r="D396" s="189"/>
      <c r="E396" s="189"/>
      <c r="F396" s="193"/>
    </row>
    <row r="397" spans="1:6" ht="15" thickBot="1" x14ac:dyDescent="0.35">
      <c r="A397" s="460" t="s">
        <v>95</v>
      </c>
      <c r="B397" s="411" t="s">
        <v>1075</v>
      </c>
      <c r="C397" s="461"/>
      <c r="D397" s="462"/>
      <c r="E397" s="463"/>
      <c r="F397" s="464"/>
    </row>
    <row r="398" spans="1:6" ht="14.4" thickTop="1" x14ac:dyDescent="0.3">
      <c r="A398" s="150"/>
      <c r="B398" s="182"/>
      <c r="C398" s="128"/>
      <c r="D398" s="132"/>
      <c r="E398" s="131"/>
    </row>
    <row r="399" spans="1:6" x14ac:dyDescent="0.3">
      <c r="A399" s="362"/>
      <c r="B399" s="83" t="s">
        <v>373</v>
      </c>
      <c r="C399" s="128"/>
      <c r="D399" s="132"/>
      <c r="E399" s="131"/>
    </row>
    <row r="400" spans="1:6" x14ac:dyDescent="0.3">
      <c r="A400" s="150"/>
      <c r="B400" s="83" t="s">
        <v>374</v>
      </c>
      <c r="C400" s="128"/>
      <c r="D400" s="132"/>
      <c r="E400" s="131"/>
    </row>
    <row r="401" spans="1:6" x14ac:dyDescent="0.3">
      <c r="A401" s="150"/>
      <c r="B401" s="129"/>
      <c r="C401" s="128"/>
      <c r="D401" s="132"/>
      <c r="E401" s="201"/>
    </row>
    <row r="402" spans="1:6" x14ac:dyDescent="0.3">
      <c r="A402" s="150" t="s">
        <v>29</v>
      </c>
      <c r="B402" s="83" t="s">
        <v>375</v>
      </c>
      <c r="C402" s="128"/>
      <c r="D402" s="132"/>
      <c r="E402" s="131"/>
    </row>
    <row r="403" spans="1:6" x14ac:dyDescent="0.3">
      <c r="A403" s="150"/>
      <c r="B403" s="83" t="s">
        <v>376</v>
      </c>
      <c r="C403" s="128" t="s">
        <v>105</v>
      </c>
      <c r="D403" s="132">
        <v>1</v>
      </c>
      <c r="E403" s="131"/>
      <c r="F403" s="194">
        <f>+D403*E403</f>
        <v>0</v>
      </c>
    </row>
    <row r="404" spans="1:6" x14ac:dyDescent="0.3">
      <c r="A404" s="150"/>
      <c r="B404" s="129"/>
      <c r="C404" s="128"/>
      <c r="D404" s="132"/>
      <c r="E404" s="201"/>
    </row>
    <row r="405" spans="1:6" x14ac:dyDescent="0.3">
      <c r="A405" s="150" t="s">
        <v>30</v>
      </c>
      <c r="B405" s="83" t="s">
        <v>377</v>
      </c>
      <c r="C405" s="128"/>
      <c r="D405" s="132"/>
      <c r="E405" s="131"/>
    </row>
    <row r="406" spans="1:6" x14ac:dyDescent="0.3">
      <c r="A406" s="362"/>
      <c r="B406" s="83" t="s">
        <v>378</v>
      </c>
      <c r="C406" s="128" t="s">
        <v>105</v>
      </c>
      <c r="D406" s="132">
        <v>4</v>
      </c>
      <c r="E406" s="131"/>
      <c r="F406" s="194">
        <f>+D406*E406</f>
        <v>0</v>
      </c>
    </row>
    <row r="407" spans="1:6" x14ac:dyDescent="0.3">
      <c r="A407" s="150"/>
      <c r="B407" s="83"/>
      <c r="C407" s="128"/>
      <c r="D407" s="132"/>
      <c r="E407" s="131"/>
    </row>
    <row r="408" spans="1:6" x14ac:dyDescent="0.3">
      <c r="A408" s="150" t="s">
        <v>32</v>
      </c>
      <c r="B408" s="83" t="s">
        <v>379</v>
      </c>
      <c r="C408" s="128"/>
      <c r="D408" s="132"/>
      <c r="E408" s="131"/>
    </row>
    <row r="409" spans="1:6" x14ac:dyDescent="0.3">
      <c r="A409" s="150"/>
      <c r="B409" s="83" t="s">
        <v>380</v>
      </c>
      <c r="C409" s="128" t="s">
        <v>218</v>
      </c>
      <c r="D409" s="132">
        <v>250</v>
      </c>
      <c r="E409" s="131"/>
      <c r="F409" s="194">
        <f>+D409*E409</f>
        <v>0</v>
      </c>
    </row>
    <row r="410" spans="1:6" x14ac:dyDescent="0.3">
      <c r="A410" s="150"/>
      <c r="B410" s="83" t="s">
        <v>381</v>
      </c>
      <c r="C410" s="128" t="s">
        <v>218</v>
      </c>
      <c r="D410" s="132">
        <v>380</v>
      </c>
      <c r="E410" s="131"/>
      <c r="F410" s="194">
        <f>+D410*E410</f>
        <v>0</v>
      </c>
    </row>
    <row r="411" spans="1:6" x14ac:dyDescent="0.3">
      <c r="A411" s="150"/>
      <c r="B411" s="83"/>
      <c r="C411" s="128"/>
      <c r="D411" s="132"/>
      <c r="E411" s="131"/>
    </row>
    <row r="412" spans="1:6" x14ac:dyDescent="0.3">
      <c r="A412" s="362" t="s">
        <v>34</v>
      </c>
      <c r="B412" s="83" t="s">
        <v>382</v>
      </c>
      <c r="C412" s="128" t="s">
        <v>218</v>
      </c>
      <c r="D412" s="132">
        <v>80</v>
      </c>
      <c r="E412" s="131"/>
      <c r="F412" s="194">
        <f>+D412*E412</f>
        <v>0</v>
      </c>
    </row>
    <row r="413" spans="1:6" x14ac:dyDescent="0.3">
      <c r="A413" s="150"/>
      <c r="B413" s="83" t="s">
        <v>383</v>
      </c>
      <c r="C413" s="128"/>
      <c r="D413" s="132"/>
      <c r="E413" s="131"/>
    </row>
    <row r="414" spans="1:6" x14ac:dyDescent="0.3">
      <c r="A414" s="150" t="s">
        <v>35</v>
      </c>
      <c r="B414" s="83" t="s">
        <v>384</v>
      </c>
      <c r="C414" s="128"/>
      <c r="D414" s="132"/>
      <c r="E414" s="131"/>
    </row>
    <row r="415" spans="1:6" x14ac:dyDescent="0.3">
      <c r="A415" s="150"/>
      <c r="B415" s="83" t="s">
        <v>760</v>
      </c>
      <c r="C415" s="128" t="s">
        <v>218</v>
      </c>
      <c r="D415" s="132">
        <v>710</v>
      </c>
      <c r="E415" s="131"/>
      <c r="F415" s="194">
        <f>+D415*E415</f>
        <v>0</v>
      </c>
    </row>
    <row r="416" spans="1:6" x14ac:dyDescent="0.3">
      <c r="A416" s="146"/>
      <c r="B416" s="156"/>
      <c r="C416" s="128"/>
      <c r="D416" s="131"/>
      <c r="E416" s="131"/>
    </row>
    <row r="417" spans="1:6" x14ac:dyDescent="0.3">
      <c r="A417" s="150" t="s">
        <v>91</v>
      </c>
      <c r="B417" s="83" t="s">
        <v>385</v>
      </c>
      <c r="C417" s="128" t="s">
        <v>105</v>
      </c>
      <c r="D417" s="132">
        <v>4</v>
      </c>
      <c r="E417" s="131"/>
      <c r="F417" s="194">
        <f>+D417*E417</f>
        <v>0</v>
      </c>
    </row>
    <row r="418" spans="1:6" x14ac:dyDescent="0.3">
      <c r="A418" s="150"/>
      <c r="B418" s="352"/>
      <c r="C418" s="128"/>
      <c r="D418" s="132"/>
      <c r="E418" s="131"/>
    </row>
    <row r="419" spans="1:6" ht="14.4" thickBot="1" x14ac:dyDescent="0.35">
      <c r="A419" s="146"/>
      <c r="B419" s="465" t="s">
        <v>1076</v>
      </c>
      <c r="C419" s="466"/>
      <c r="D419" s="327"/>
      <c r="E419" s="327"/>
      <c r="F419" s="341">
        <f>SUM(F403:F417)</f>
        <v>0</v>
      </c>
    </row>
    <row r="420" spans="1:6" ht="14.4" thickTop="1" x14ac:dyDescent="0.3">
      <c r="A420" s="322"/>
      <c r="B420" s="83"/>
      <c r="C420" s="188"/>
      <c r="D420" s="189"/>
      <c r="E420" s="189"/>
      <c r="F420" s="193"/>
    </row>
    <row r="421" spans="1:6" x14ac:dyDescent="0.3">
      <c r="A421" s="322"/>
      <c r="B421" s="83"/>
      <c r="C421" s="188"/>
      <c r="D421" s="189"/>
      <c r="E421" s="189"/>
      <c r="F421" s="190"/>
    </row>
    <row r="422" spans="1:6" ht="15" thickBot="1" x14ac:dyDescent="0.35">
      <c r="A422" s="460" t="s">
        <v>97</v>
      </c>
      <c r="B422" s="411" t="s">
        <v>1077</v>
      </c>
      <c r="C422" s="461"/>
      <c r="D422" s="463"/>
      <c r="E422" s="463"/>
      <c r="F422" s="464"/>
    </row>
    <row r="423" spans="1:6" ht="14.4" thickTop="1" x14ac:dyDescent="0.3">
      <c r="A423" s="150"/>
      <c r="B423" s="83"/>
      <c r="C423" s="128"/>
      <c r="D423" s="131"/>
      <c r="E423" s="131"/>
    </row>
    <row r="424" spans="1:6" x14ac:dyDescent="0.3">
      <c r="A424" s="150" t="s">
        <v>29</v>
      </c>
      <c r="B424" s="83" t="s">
        <v>510</v>
      </c>
      <c r="C424" s="128" t="s">
        <v>105</v>
      </c>
      <c r="D424" s="131">
        <v>1</v>
      </c>
      <c r="E424" s="131"/>
      <c r="F424" s="194">
        <f>+D424*E424</f>
        <v>0</v>
      </c>
    </row>
    <row r="425" spans="1:6" x14ac:dyDescent="0.3">
      <c r="A425" s="150"/>
      <c r="B425" s="83" t="s">
        <v>511</v>
      </c>
      <c r="C425" s="128"/>
      <c r="D425" s="131"/>
      <c r="E425" s="131"/>
    </row>
    <row r="426" spans="1:6" x14ac:dyDescent="0.3">
      <c r="A426" s="150"/>
      <c r="B426" s="83" t="s">
        <v>512</v>
      </c>
      <c r="C426" s="128"/>
      <c r="D426" s="131"/>
      <c r="E426" s="131"/>
    </row>
    <row r="427" spans="1:6" x14ac:dyDescent="0.3">
      <c r="A427" s="150"/>
      <c r="B427" s="83" t="s">
        <v>513</v>
      </c>
      <c r="C427" s="128"/>
      <c r="D427" s="131"/>
      <c r="E427" s="131"/>
    </row>
    <row r="428" spans="1:6" x14ac:dyDescent="0.3">
      <c r="A428" s="150"/>
      <c r="B428" s="83"/>
      <c r="C428" s="128"/>
      <c r="D428" s="131"/>
      <c r="E428" s="131"/>
    </row>
    <row r="429" spans="1:6" x14ac:dyDescent="0.3">
      <c r="A429" s="150" t="s">
        <v>30</v>
      </c>
      <c r="B429" s="83" t="s">
        <v>514</v>
      </c>
      <c r="C429" s="128"/>
      <c r="D429" s="131"/>
      <c r="E429" s="131"/>
    </row>
    <row r="430" spans="1:6" x14ac:dyDescent="0.3">
      <c r="A430" s="150"/>
      <c r="B430" s="83" t="s">
        <v>515</v>
      </c>
      <c r="C430" s="128" t="s">
        <v>105</v>
      </c>
      <c r="D430" s="131">
        <v>2</v>
      </c>
      <c r="E430" s="131"/>
      <c r="F430" s="194">
        <f>+D430*E430</f>
        <v>0</v>
      </c>
    </row>
    <row r="431" spans="1:6" x14ac:dyDescent="0.3">
      <c r="A431" s="150"/>
      <c r="B431" s="83"/>
      <c r="C431" s="128"/>
      <c r="D431" s="131"/>
      <c r="E431" s="131"/>
    </row>
    <row r="432" spans="1:6" x14ac:dyDescent="0.3">
      <c r="A432" s="150" t="s">
        <v>32</v>
      </c>
      <c r="B432" s="83" t="s">
        <v>516</v>
      </c>
      <c r="C432" s="128" t="s">
        <v>105</v>
      </c>
      <c r="D432" s="131">
        <v>1</v>
      </c>
      <c r="E432" s="131"/>
      <c r="F432" s="194">
        <f>+D432*E432</f>
        <v>0</v>
      </c>
    </row>
    <row r="433" spans="1:6" x14ac:dyDescent="0.3">
      <c r="A433" s="150"/>
      <c r="B433" s="83"/>
      <c r="C433" s="128"/>
      <c r="D433" s="131"/>
      <c r="E433" s="131"/>
    </row>
    <row r="434" spans="1:6" x14ac:dyDescent="0.3">
      <c r="A434" s="150" t="s">
        <v>34</v>
      </c>
      <c r="B434" s="83" t="s">
        <v>517</v>
      </c>
      <c r="C434" s="128" t="s">
        <v>102</v>
      </c>
      <c r="D434" s="131">
        <v>1</v>
      </c>
      <c r="E434" s="131"/>
      <c r="F434" s="194">
        <f>+D434*E434</f>
        <v>0</v>
      </c>
    </row>
    <row r="435" spans="1:6" x14ac:dyDescent="0.3">
      <c r="A435" s="150"/>
      <c r="B435" s="83" t="s">
        <v>518</v>
      </c>
      <c r="C435" s="128"/>
      <c r="D435" s="131"/>
      <c r="E435" s="131"/>
    </row>
    <row r="436" spans="1:6" x14ac:dyDescent="0.3">
      <c r="A436" s="146"/>
      <c r="B436" s="156"/>
      <c r="C436" s="128"/>
      <c r="D436" s="131"/>
      <c r="E436" s="131"/>
    </row>
    <row r="437" spans="1:6" x14ac:dyDescent="0.3">
      <c r="A437" s="146" t="s">
        <v>35</v>
      </c>
      <c r="B437" s="156" t="s">
        <v>519</v>
      </c>
      <c r="C437" s="128"/>
      <c r="D437" s="131"/>
      <c r="E437" s="131"/>
    </row>
    <row r="438" spans="1:6" x14ac:dyDescent="0.3">
      <c r="A438" s="146"/>
      <c r="B438" s="156" t="s">
        <v>520</v>
      </c>
      <c r="C438" s="128" t="s">
        <v>218</v>
      </c>
      <c r="D438" s="131">
        <v>190</v>
      </c>
      <c r="E438" s="131"/>
      <c r="F438" s="194">
        <f>+D438*E438</f>
        <v>0</v>
      </c>
    </row>
    <row r="439" spans="1:6" x14ac:dyDescent="0.3">
      <c r="A439" s="146"/>
      <c r="B439" s="156"/>
      <c r="C439" s="128"/>
      <c r="D439" s="131"/>
      <c r="E439" s="131"/>
    </row>
    <row r="440" spans="1:6" x14ac:dyDescent="0.3">
      <c r="A440" s="150" t="s">
        <v>91</v>
      </c>
      <c r="B440" s="83" t="s">
        <v>521</v>
      </c>
      <c r="C440" s="128"/>
      <c r="D440" s="132"/>
      <c r="E440" s="131"/>
    </row>
    <row r="441" spans="1:6" x14ac:dyDescent="0.3">
      <c r="A441" s="150"/>
      <c r="B441" s="83" t="s">
        <v>760</v>
      </c>
      <c r="C441" s="128" t="s">
        <v>218</v>
      </c>
      <c r="D441" s="132">
        <v>190</v>
      </c>
      <c r="E441" s="132"/>
      <c r="F441" s="194">
        <f>+D441*E441</f>
        <v>0</v>
      </c>
    </row>
    <row r="442" spans="1:6" x14ac:dyDescent="0.3">
      <c r="A442" s="146"/>
      <c r="B442" s="156"/>
      <c r="C442" s="128"/>
      <c r="D442" s="131"/>
      <c r="E442" s="131"/>
    </row>
    <row r="443" spans="1:6" x14ac:dyDescent="0.3">
      <c r="A443" s="146" t="s">
        <v>92</v>
      </c>
      <c r="B443" s="156" t="s">
        <v>332</v>
      </c>
      <c r="C443" s="128" t="s">
        <v>102</v>
      </c>
      <c r="D443" s="131">
        <v>1</v>
      </c>
      <c r="E443" s="131"/>
      <c r="F443" s="194">
        <f>+D443*E443</f>
        <v>0</v>
      </c>
    </row>
    <row r="444" spans="1:6" x14ac:dyDescent="0.3">
      <c r="A444" s="146"/>
      <c r="B444" s="156"/>
      <c r="C444" s="128"/>
      <c r="D444" s="131"/>
      <c r="E444" s="131"/>
    </row>
    <row r="445" spans="1:6" ht="14.4" thickBot="1" x14ac:dyDescent="0.35">
      <c r="A445" s="367"/>
      <c r="B445" s="254" t="s">
        <v>1078</v>
      </c>
      <c r="C445" s="248"/>
      <c r="D445" s="314"/>
      <c r="E445" s="314"/>
      <c r="F445" s="341">
        <f>SUM(F424:F443)</f>
        <v>0</v>
      </c>
    </row>
    <row r="446" spans="1:6" ht="14.4" thickTop="1" x14ac:dyDescent="0.3">
      <c r="A446" s="322"/>
      <c r="B446" s="145"/>
      <c r="C446" s="188"/>
      <c r="D446" s="189"/>
      <c r="E446" s="189"/>
      <c r="F446" s="190"/>
    </row>
    <row r="447" spans="1:6" x14ac:dyDescent="0.3">
      <c r="A447" s="146"/>
      <c r="B447" s="127"/>
      <c r="C447" s="188"/>
      <c r="D447" s="189"/>
      <c r="E447" s="189"/>
      <c r="F447" s="190"/>
    </row>
    <row r="448" spans="1:6" ht="18.600000000000001" thickBot="1" x14ac:dyDescent="0.4">
      <c r="A448" s="315" t="s">
        <v>15</v>
      </c>
      <c r="B448" s="316" t="s">
        <v>14</v>
      </c>
      <c r="C448" s="360"/>
      <c r="D448" s="317"/>
      <c r="E448" s="318"/>
      <c r="F448" s="319"/>
    </row>
    <row r="449" spans="1:6" ht="14.4" thickTop="1" x14ac:dyDescent="0.3">
      <c r="A449" s="146"/>
      <c r="B449" s="127"/>
      <c r="C449" s="188"/>
      <c r="D449" s="189"/>
      <c r="E449" s="189"/>
      <c r="F449" s="190"/>
    </row>
    <row r="450" spans="1:6" x14ac:dyDescent="0.3">
      <c r="A450" s="146"/>
      <c r="B450" s="474" t="s">
        <v>1065</v>
      </c>
      <c r="C450" s="188"/>
      <c r="D450" s="189"/>
      <c r="E450" s="189"/>
      <c r="F450" s="190"/>
    </row>
    <row r="451" spans="1:6" x14ac:dyDescent="0.3">
      <c r="A451" s="146"/>
      <c r="B451" s="127"/>
      <c r="C451" s="188"/>
      <c r="D451" s="189"/>
      <c r="E451" s="189"/>
      <c r="F451" s="190"/>
    </row>
    <row r="452" spans="1:6" x14ac:dyDescent="0.3">
      <c r="A452" s="146" t="s">
        <v>29</v>
      </c>
      <c r="B452" s="127" t="s">
        <v>1080</v>
      </c>
      <c r="C452" s="188"/>
      <c r="D452" s="189"/>
      <c r="E452" s="189"/>
      <c r="F452" s="190">
        <f>+F69</f>
        <v>0</v>
      </c>
    </row>
    <row r="453" spans="1:6" x14ac:dyDescent="0.3">
      <c r="A453" s="146" t="s">
        <v>30</v>
      </c>
      <c r="B453" s="127" t="s">
        <v>1081</v>
      </c>
      <c r="C453" s="188"/>
      <c r="D453" s="189"/>
      <c r="E453" s="189"/>
      <c r="F453" s="190">
        <f>+F170</f>
        <v>0</v>
      </c>
    </row>
    <row r="454" spans="1:6" x14ac:dyDescent="0.3">
      <c r="A454" s="146" t="s">
        <v>32</v>
      </c>
      <c r="B454" s="127" t="s">
        <v>1082</v>
      </c>
      <c r="C454" s="188"/>
      <c r="D454" s="189"/>
      <c r="E454" s="189"/>
      <c r="F454" s="190">
        <f>+F280</f>
        <v>0</v>
      </c>
    </row>
    <row r="455" spans="1:6" x14ac:dyDescent="0.3">
      <c r="A455" s="146" t="s">
        <v>34</v>
      </c>
      <c r="B455" s="127" t="s">
        <v>1083</v>
      </c>
      <c r="C455" s="188"/>
      <c r="D455" s="189"/>
      <c r="E455" s="189"/>
      <c r="F455" s="190">
        <f>+F297</f>
        <v>0</v>
      </c>
    </row>
    <row r="456" spans="1:6" x14ac:dyDescent="0.3">
      <c r="A456" s="146" t="s">
        <v>35</v>
      </c>
      <c r="B456" s="127" t="s">
        <v>1084</v>
      </c>
      <c r="C456" s="188"/>
      <c r="D456" s="189"/>
      <c r="E456" s="189"/>
      <c r="F456" s="190">
        <f>+F330</f>
        <v>0</v>
      </c>
    </row>
    <row r="457" spans="1:6" x14ac:dyDescent="0.3">
      <c r="A457" s="146" t="s">
        <v>91</v>
      </c>
      <c r="B457" s="127" t="s">
        <v>1085</v>
      </c>
      <c r="C457" s="188"/>
      <c r="D457" s="189"/>
      <c r="E457" s="189"/>
      <c r="F457" s="190">
        <f>+F370</f>
        <v>0</v>
      </c>
    </row>
    <row r="458" spans="1:6" x14ac:dyDescent="0.3">
      <c r="A458" s="146" t="s">
        <v>92</v>
      </c>
      <c r="B458" s="127" t="s">
        <v>1086</v>
      </c>
      <c r="C458" s="188"/>
      <c r="D458" s="398"/>
      <c r="E458" s="196"/>
      <c r="F458" s="190">
        <f>+F394</f>
        <v>0</v>
      </c>
    </row>
    <row r="459" spans="1:6" x14ac:dyDescent="0.3">
      <c r="A459" s="146" t="s">
        <v>95</v>
      </c>
      <c r="B459" s="127" t="s">
        <v>1087</v>
      </c>
      <c r="C459" s="188"/>
      <c r="D459" s="398"/>
      <c r="E459" s="196"/>
      <c r="F459" s="190">
        <f>+F419</f>
        <v>0</v>
      </c>
    </row>
    <row r="460" spans="1:6" x14ac:dyDescent="0.3">
      <c r="A460" s="146" t="s">
        <v>97</v>
      </c>
      <c r="B460" s="127" t="s">
        <v>1088</v>
      </c>
      <c r="C460" s="188"/>
      <c r="D460" s="189"/>
      <c r="E460" s="189"/>
      <c r="F460" s="190">
        <f>+F445</f>
        <v>0</v>
      </c>
    </row>
    <row r="462" spans="1:6" ht="15" thickBot="1" x14ac:dyDescent="0.35">
      <c r="B462" s="475" t="s">
        <v>1090</v>
      </c>
      <c r="C462" s="338"/>
      <c r="D462" s="341"/>
      <c r="E462" s="341"/>
      <c r="F462" s="464">
        <f>SUM(F452:F461)</f>
        <v>0</v>
      </c>
    </row>
    <row r="463" spans="1:6" ht="14.4" thickTop="1" x14ac:dyDescent="0.3"/>
    <row r="465" spans="2:2" ht="41.4" x14ac:dyDescent="0.3">
      <c r="B465" s="222" t="s">
        <v>1089</v>
      </c>
    </row>
  </sheetData>
  <phoneticPr fontId="35" type="noConversion"/>
  <pageMargins left="0.98425196850393704" right="0.19685039370078741" top="0.98425196850393704" bottom="0.78740157480314965" header="0.31496062992125984" footer="0.31496062992125984"/>
  <pageSetup paperSize="9" orientation="portrait" r:id="rId1"/>
  <headerFooter>
    <oddHeader>&amp;R&amp;"Arial Narrow,Navadno"&amp;9KAZEMATE - Razpisna dokumentacija - PZR - Popis del</oddHeader>
    <oddFooter>&amp;R&amp;"Arial Narrow,Navadno"&amp;9ELEKTRO-INSTALACIJSKA DELA    Stran &amp;P/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5"/>
  <sheetViews>
    <sheetView zoomScale="120" zoomScaleNormal="120" workbookViewId="0">
      <selection activeCell="F234" sqref="F234"/>
    </sheetView>
  </sheetViews>
  <sheetFormatPr defaultColWidth="9.109375" defaultRowHeight="13.8" x14ac:dyDescent="0.3"/>
  <cols>
    <col min="1" max="1" width="4.33203125" style="165" customWidth="1"/>
    <col min="2" max="2" width="51.33203125" style="432" customWidth="1"/>
    <col min="3" max="3" width="4.44140625" style="390" customWidth="1"/>
    <col min="4" max="4" width="7.33203125" style="420" customWidth="1"/>
    <col min="5" max="5" width="10.109375" style="420" customWidth="1"/>
    <col min="6" max="6" width="12.6640625" style="420" customWidth="1"/>
    <col min="7" max="16384" width="9.109375" style="181"/>
  </cols>
  <sheetData>
    <row r="1" spans="1:6" x14ac:dyDescent="0.3">
      <c r="A1" s="146"/>
      <c r="B1" s="188"/>
      <c r="C1" s="150"/>
      <c r="D1" s="130"/>
      <c r="E1" s="131"/>
      <c r="F1" s="417"/>
    </row>
    <row r="2" spans="1:6" ht="14.4" thickBot="1" x14ac:dyDescent="0.35">
      <c r="A2" s="123" t="s">
        <v>122</v>
      </c>
      <c r="B2" s="311" t="s">
        <v>123</v>
      </c>
      <c r="C2" s="125" t="s">
        <v>124</v>
      </c>
      <c r="D2" s="126" t="s">
        <v>125</v>
      </c>
      <c r="E2" s="126" t="s">
        <v>126</v>
      </c>
      <c r="F2" s="126" t="s">
        <v>127</v>
      </c>
    </row>
    <row r="3" spans="1:6" ht="14.4" thickTop="1" x14ac:dyDescent="0.3">
      <c r="A3" s="146"/>
      <c r="B3" s="188"/>
      <c r="C3" s="150"/>
      <c r="D3" s="130"/>
      <c r="E3" s="131"/>
      <c r="F3" s="417"/>
    </row>
    <row r="4" spans="1:6" ht="18.600000000000001" thickBot="1" x14ac:dyDescent="0.4">
      <c r="A4" s="315" t="s">
        <v>1099</v>
      </c>
      <c r="B4" s="388" t="s">
        <v>1063</v>
      </c>
      <c r="C4" s="360"/>
      <c r="D4" s="317"/>
      <c r="E4" s="318"/>
      <c r="F4" s="418"/>
    </row>
    <row r="5" spans="1:6" ht="14.4" thickTop="1" x14ac:dyDescent="0.3">
      <c r="A5" s="146"/>
      <c r="B5" s="149"/>
      <c r="C5" s="150"/>
      <c r="D5" s="130"/>
      <c r="E5" s="131"/>
      <c r="F5" s="417"/>
    </row>
    <row r="6" spans="1:6" ht="18" x14ac:dyDescent="0.3">
      <c r="A6" s="146"/>
      <c r="B6" s="433" t="s">
        <v>1064</v>
      </c>
      <c r="C6" s="150"/>
      <c r="D6" s="130"/>
      <c r="E6" s="131"/>
      <c r="F6" s="417"/>
    </row>
    <row r="7" spans="1:6" x14ac:dyDescent="0.3">
      <c r="A7" s="203"/>
      <c r="B7" s="182" t="s">
        <v>94</v>
      </c>
      <c r="C7" s="389"/>
      <c r="D7" s="131"/>
      <c r="E7" s="131"/>
      <c r="F7" s="419"/>
    </row>
    <row r="8" spans="1:6" x14ac:dyDescent="0.3">
      <c r="A8" s="322"/>
      <c r="B8" s="352"/>
      <c r="C8" s="389"/>
      <c r="D8" s="417"/>
      <c r="E8" s="417"/>
    </row>
    <row r="9" spans="1:6" ht="18" customHeight="1" thickBot="1" x14ac:dyDescent="0.35">
      <c r="A9" s="309" t="s">
        <v>29</v>
      </c>
      <c r="B9" s="397" t="s">
        <v>386</v>
      </c>
      <c r="C9" s="421"/>
      <c r="D9" s="314"/>
      <c r="E9" s="314"/>
      <c r="F9" s="422"/>
    </row>
    <row r="10" spans="1:6" ht="14.4" thickTop="1" x14ac:dyDescent="0.3">
      <c r="A10" s="203"/>
      <c r="B10" s="182"/>
      <c r="C10" s="389"/>
      <c r="D10" s="131"/>
      <c r="E10" s="131"/>
      <c r="F10" s="419"/>
    </row>
    <row r="11" spans="1:6" x14ac:dyDescent="0.3">
      <c r="A11" s="322"/>
      <c r="B11" s="352" t="s">
        <v>387</v>
      </c>
      <c r="C11" s="389"/>
      <c r="D11" s="417"/>
      <c r="E11" s="417"/>
    </row>
    <row r="12" spans="1:6" ht="138" x14ac:dyDescent="0.3">
      <c r="A12" s="322" t="s">
        <v>29</v>
      </c>
      <c r="B12" s="352" t="s">
        <v>388</v>
      </c>
      <c r="C12" s="389" t="s">
        <v>105</v>
      </c>
      <c r="D12" s="417">
        <v>1</v>
      </c>
      <c r="E12" s="417"/>
      <c r="F12" s="420">
        <f>+D12*E12</f>
        <v>0</v>
      </c>
    </row>
    <row r="13" spans="1:6" x14ac:dyDescent="0.3">
      <c r="A13" s="322"/>
      <c r="B13" s="352"/>
      <c r="C13" s="389"/>
      <c r="D13" s="417"/>
      <c r="E13" s="417"/>
    </row>
    <row r="14" spans="1:6" x14ac:dyDescent="0.3">
      <c r="A14" s="322"/>
      <c r="B14" s="352" t="s">
        <v>389</v>
      </c>
      <c r="C14" s="389"/>
      <c r="D14" s="417"/>
      <c r="E14" s="417"/>
    </row>
    <row r="15" spans="1:6" ht="82.8" x14ac:dyDescent="0.3">
      <c r="A15" s="322" t="s">
        <v>30</v>
      </c>
      <c r="B15" s="352" t="s">
        <v>390</v>
      </c>
      <c r="C15" s="389" t="s">
        <v>105</v>
      </c>
      <c r="D15" s="417">
        <v>1</v>
      </c>
      <c r="E15" s="417"/>
      <c r="F15" s="420">
        <f>+D15*E15</f>
        <v>0</v>
      </c>
    </row>
    <row r="16" spans="1:6" x14ac:dyDescent="0.3">
      <c r="A16" s="322"/>
      <c r="B16" s="352"/>
      <c r="C16" s="389"/>
      <c r="D16" s="417"/>
      <c r="E16" s="417"/>
    </row>
    <row r="17" spans="1:6" ht="27.6" x14ac:dyDescent="0.3">
      <c r="A17" s="322"/>
      <c r="B17" s="352" t="s">
        <v>391</v>
      </c>
      <c r="C17" s="389"/>
      <c r="D17" s="417"/>
      <c r="E17" s="417"/>
    </row>
    <row r="18" spans="1:6" ht="291" customHeight="1" x14ac:dyDescent="0.3">
      <c r="A18" s="322" t="s">
        <v>32</v>
      </c>
      <c r="B18" s="352" t="s">
        <v>392</v>
      </c>
      <c r="C18" s="389" t="s">
        <v>105</v>
      </c>
      <c r="D18" s="417">
        <v>4</v>
      </c>
      <c r="E18" s="417"/>
      <c r="F18" s="420">
        <f>+D18*E18</f>
        <v>0</v>
      </c>
    </row>
    <row r="19" spans="1:6" x14ac:dyDescent="0.3">
      <c r="A19" s="322"/>
      <c r="B19" s="352"/>
      <c r="C19" s="389"/>
      <c r="D19" s="417"/>
      <c r="E19" s="417"/>
    </row>
    <row r="20" spans="1:6" ht="27.6" x14ac:dyDescent="0.3">
      <c r="A20" s="322"/>
      <c r="B20" s="352" t="s">
        <v>393</v>
      </c>
      <c r="C20" s="389"/>
      <c r="D20" s="417"/>
      <c r="E20" s="417"/>
    </row>
    <row r="21" spans="1:6" ht="372.6" x14ac:dyDescent="0.3">
      <c r="A21" s="322" t="s">
        <v>34</v>
      </c>
      <c r="B21" s="352" t="s">
        <v>394</v>
      </c>
      <c r="C21" s="389" t="s">
        <v>105</v>
      </c>
      <c r="D21" s="417">
        <v>4</v>
      </c>
      <c r="E21" s="417"/>
      <c r="F21" s="420">
        <f>+D21*E21</f>
        <v>0</v>
      </c>
    </row>
    <row r="22" spans="1:6" x14ac:dyDescent="0.3">
      <c r="A22" s="322"/>
      <c r="B22" s="352"/>
      <c r="C22" s="389"/>
      <c r="D22" s="417"/>
      <c r="E22" s="417"/>
    </row>
    <row r="23" spans="1:6" ht="27.6" x14ac:dyDescent="0.3">
      <c r="A23" s="322"/>
      <c r="B23" s="352" t="s">
        <v>395</v>
      </c>
      <c r="C23" s="389"/>
      <c r="D23" s="417"/>
      <c r="E23" s="417"/>
    </row>
    <row r="24" spans="1:6" ht="248.4" x14ac:dyDescent="0.3">
      <c r="A24" s="322" t="s">
        <v>178</v>
      </c>
      <c r="B24" s="352" t="s">
        <v>396</v>
      </c>
      <c r="C24" s="389" t="s">
        <v>105</v>
      </c>
      <c r="D24" s="417">
        <v>16</v>
      </c>
      <c r="E24" s="417"/>
      <c r="F24" s="420">
        <f>+D24*E24</f>
        <v>0</v>
      </c>
    </row>
    <row r="25" spans="1:6" x14ac:dyDescent="0.3">
      <c r="A25" s="322"/>
      <c r="B25" s="352"/>
      <c r="C25" s="389"/>
      <c r="D25" s="417"/>
      <c r="E25" s="417"/>
    </row>
    <row r="26" spans="1:6" x14ac:dyDescent="0.3">
      <c r="A26" s="322"/>
      <c r="B26" s="352" t="s">
        <v>397</v>
      </c>
      <c r="C26" s="389"/>
      <c r="D26" s="417"/>
      <c r="E26" s="417"/>
    </row>
    <row r="27" spans="1:6" ht="179.4" x14ac:dyDescent="0.3">
      <c r="A27" s="322" t="s">
        <v>35</v>
      </c>
      <c r="B27" s="352" t="s">
        <v>398</v>
      </c>
      <c r="C27" s="389" t="s">
        <v>105</v>
      </c>
      <c r="D27" s="417">
        <v>12</v>
      </c>
      <c r="E27" s="417"/>
      <c r="F27" s="420">
        <f>+D27*E27</f>
        <v>0</v>
      </c>
    </row>
    <row r="28" spans="1:6" x14ac:dyDescent="0.3">
      <c r="A28" s="322"/>
      <c r="B28" s="352"/>
      <c r="C28" s="389"/>
      <c r="D28" s="417"/>
      <c r="E28" s="417"/>
    </row>
    <row r="29" spans="1:6" x14ac:dyDescent="0.3">
      <c r="A29" s="322"/>
      <c r="B29" s="352" t="s">
        <v>399</v>
      </c>
      <c r="C29" s="389"/>
      <c r="D29" s="417"/>
      <c r="E29" s="417"/>
    </row>
    <row r="30" spans="1:6" ht="69" x14ac:dyDescent="0.3">
      <c r="A30" s="322" t="s">
        <v>91</v>
      </c>
      <c r="B30" s="352" t="s">
        <v>400</v>
      </c>
      <c r="C30" s="389" t="s">
        <v>105</v>
      </c>
      <c r="D30" s="417">
        <v>44</v>
      </c>
      <c r="E30" s="417"/>
      <c r="F30" s="420">
        <f>+D30*E30</f>
        <v>0</v>
      </c>
    </row>
    <row r="31" spans="1:6" x14ac:dyDescent="0.3">
      <c r="A31" s="322"/>
      <c r="B31" s="352"/>
      <c r="C31" s="389"/>
      <c r="D31" s="417"/>
      <c r="E31" s="417"/>
    </row>
    <row r="32" spans="1:6" x14ac:dyDescent="0.3">
      <c r="A32" s="322"/>
      <c r="B32" s="352" t="s">
        <v>401</v>
      </c>
      <c r="C32" s="389"/>
      <c r="D32" s="417"/>
      <c r="E32" s="417"/>
    </row>
    <row r="33" spans="1:6" ht="41.4" x14ac:dyDescent="0.3">
      <c r="A33" s="322" t="s">
        <v>92</v>
      </c>
      <c r="B33" s="352" t="s">
        <v>402</v>
      </c>
      <c r="C33" s="389" t="s">
        <v>105</v>
      </c>
      <c r="D33" s="417">
        <v>32</v>
      </c>
      <c r="E33" s="417"/>
      <c r="F33" s="420">
        <f>+D33*E33</f>
        <v>0</v>
      </c>
    </row>
    <row r="34" spans="1:6" x14ac:dyDescent="0.3">
      <c r="A34" s="322"/>
      <c r="B34" s="352"/>
      <c r="C34" s="389"/>
      <c r="D34" s="417"/>
      <c r="E34" s="417"/>
    </row>
    <row r="35" spans="1:6" x14ac:dyDescent="0.3">
      <c r="A35" s="322"/>
      <c r="B35" s="352" t="s">
        <v>403</v>
      </c>
      <c r="C35" s="389"/>
      <c r="D35" s="417"/>
      <c r="E35" s="417"/>
    </row>
    <row r="36" spans="1:6" ht="41.4" x14ac:dyDescent="0.3">
      <c r="A36" s="322" t="s">
        <v>95</v>
      </c>
      <c r="B36" s="352" t="s">
        <v>404</v>
      </c>
      <c r="C36" s="389" t="s">
        <v>105</v>
      </c>
      <c r="D36" s="417">
        <v>4</v>
      </c>
      <c r="E36" s="417"/>
      <c r="F36" s="420">
        <f>+D36*E36</f>
        <v>0</v>
      </c>
    </row>
    <row r="37" spans="1:6" x14ac:dyDescent="0.3">
      <c r="A37" s="322"/>
      <c r="B37" s="352"/>
      <c r="C37" s="389"/>
      <c r="D37" s="417"/>
      <c r="E37" s="417"/>
    </row>
    <row r="38" spans="1:6" x14ac:dyDescent="0.3">
      <c r="A38" s="322"/>
      <c r="B38" s="352" t="s">
        <v>405</v>
      </c>
      <c r="C38" s="389"/>
      <c r="D38" s="417"/>
      <c r="E38" s="417"/>
    </row>
    <row r="39" spans="1:6" ht="138" x14ac:dyDescent="0.3">
      <c r="A39" s="322" t="s">
        <v>97</v>
      </c>
      <c r="B39" s="352" t="s">
        <v>406</v>
      </c>
      <c r="C39" s="389" t="s">
        <v>105</v>
      </c>
      <c r="D39" s="417">
        <v>2</v>
      </c>
      <c r="E39" s="417"/>
      <c r="F39" s="420">
        <f>+D39*E39</f>
        <v>0</v>
      </c>
    </row>
    <row r="40" spans="1:6" x14ac:dyDescent="0.3">
      <c r="A40" s="322"/>
      <c r="B40" s="352"/>
      <c r="C40" s="389"/>
      <c r="D40" s="417"/>
      <c r="E40" s="417"/>
    </row>
    <row r="41" spans="1:6" x14ac:dyDescent="0.3">
      <c r="A41" s="322"/>
      <c r="B41" s="352" t="s">
        <v>407</v>
      </c>
      <c r="C41" s="389"/>
      <c r="D41" s="417"/>
      <c r="E41" s="417"/>
    </row>
    <row r="42" spans="1:6" ht="27.6" x14ac:dyDescent="0.3">
      <c r="A42" s="322" t="s">
        <v>111</v>
      </c>
      <c r="B42" s="352" t="s">
        <v>408</v>
      </c>
      <c r="C42" s="389" t="s">
        <v>105</v>
      </c>
      <c r="D42" s="417">
        <v>24</v>
      </c>
      <c r="E42" s="417"/>
      <c r="F42" s="420">
        <f>+D42*E42</f>
        <v>0</v>
      </c>
    </row>
    <row r="43" spans="1:6" x14ac:dyDescent="0.3">
      <c r="A43" s="322"/>
      <c r="B43" s="352"/>
      <c r="C43" s="389"/>
      <c r="D43" s="417"/>
      <c r="E43" s="417"/>
    </row>
    <row r="44" spans="1:6" x14ac:dyDescent="0.3">
      <c r="A44" s="322"/>
      <c r="B44" s="352" t="s">
        <v>409</v>
      </c>
      <c r="C44" s="389"/>
      <c r="D44" s="417"/>
      <c r="E44" s="417"/>
    </row>
    <row r="45" spans="1:6" ht="27.6" x14ac:dyDescent="0.3">
      <c r="A45" s="322" t="s">
        <v>112</v>
      </c>
      <c r="B45" s="352" t="s">
        <v>410</v>
      </c>
      <c r="C45" s="389" t="s">
        <v>105</v>
      </c>
      <c r="D45" s="417">
        <v>12</v>
      </c>
      <c r="E45" s="417"/>
      <c r="F45" s="420">
        <f>+D45*E45</f>
        <v>0</v>
      </c>
    </row>
    <row r="46" spans="1:6" x14ac:dyDescent="0.3">
      <c r="A46" s="322"/>
      <c r="B46" s="352"/>
      <c r="C46" s="389"/>
      <c r="D46" s="417"/>
      <c r="E46" s="417"/>
    </row>
    <row r="47" spans="1:6" x14ac:dyDescent="0.3">
      <c r="A47" s="322"/>
      <c r="B47" s="352" t="s">
        <v>411</v>
      </c>
      <c r="C47" s="389"/>
      <c r="D47" s="417"/>
      <c r="E47" s="417"/>
    </row>
    <row r="48" spans="1:6" ht="27.6" x14ac:dyDescent="0.3">
      <c r="A48" s="322" t="s">
        <v>113</v>
      </c>
      <c r="B48" s="352" t="s">
        <v>412</v>
      </c>
      <c r="C48" s="389" t="s">
        <v>105</v>
      </c>
      <c r="D48" s="417">
        <v>12</v>
      </c>
      <c r="E48" s="417"/>
      <c r="F48" s="420">
        <f>+D48*E48</f>
        <v>0</v>
      </c>
    </row>
    <row r="49" spans="1:6" x14ac:dyDescent="0.3">
      <c r="A49" s="322"/>
      <c r="B49" s="352"/>
      <c r="C49" s="389"/>
      <c r="D49" s="417"/>
      <c r="E49" s="417"/>
    </row>
    <row r="50" spans="1:6" x14ac:dyDescent="0.3">
      <c r="A50" s="322"/>
      <c r="B50" s="352" t="s">
        <v>413</v>
      </c>
      <c r="C50" s="389"/>
      <c r="D50" s="417"/>
      <c r="E50" s="417"/>
    </row>
    <row r="51" spans="1:6" ht="27.6" x14ac:dyDescent="0.3">
      <c r="A51" s="322" t="s">
        <v>114</v>
      </c>
      <c r="B51" s="352" t="s">
        <v>414</v>
      </c>
      <c r="C51" s="389" t="s">
        <v>105</v>
      </c>
      <c r="D51" s="417">
        <v>6</v>
      </c>
      <c r="E51" s="417"/>
      <c r="F51" s="420">
        <f>+D51*E51</f>
        <v>0</v>
      </c>
    </row>
    <row r="52" spans="1:6" x14ac:dyDescent="0.3">
      <c r="A52" s="322"/>
      <c r="B52" s="352"/>
      <c r="C52" s="389"/>
      <c r="D52" s="417"/>
      <c r="E52" s="417"/>
    </row>
    <row r="53" spans="1:6" x14ac:dyDescent="0.3">
      <c r="A53" s="322"/>
      <c r="B53" s="352" t="s">
        <v>415</v>
      </c>
      <c r="C53" s="389"/>
      <c r="D53" s="417"/>
      <c r="E53" s="417"/>
    </row>
    <row r="54" spans="1:6" ht="27.6" x14ac:dyDescent="0.3">
      <c r="A54" s="322" t="s">
        <v>115</v>
      </c>
      <c r="B54" s="352" t="s">
        <v>416</v>
      </c>
      <c r="C54" s="389" t="s">
        <v>105</v>
      </c>
      <c r="D54" s="417">
        <v>12</v>
      </c>
      <c r="E54" s="417"/>
      <c r="F54" s="420">
        <f>+D54*E54</f>
        <v>0</v>
      </c>
    </row>
    <row r="55" spans="1:6" x14ac:dyDescent="0.3">
      <c r="A55" s="322"/>
      <c r="B55" s="352"/>
      <c r="C55" s="389"/>
      <c r="D55" s="417"/>
      <c r="E55" s="417"/>
    </row>
    <row r="56" spans="1:6" x14ac:dyDescent="0.3">
      <c r="A56" s="322"/>
      <c r="B56" s="352" t="s">
        <v>417</v>
      </c>
      <c r="C56" s="389"/>
      <c r="D56" s="417"/>
      <c r="E56" s="417"/>
    </row>
    <row r="57" spans="1:6" ht="27.6" x14ac:dyDescent="0.3">
      <c r="A57" s="322" t="s">
        <v>116</v>
      </c>
      <c r="B57" s="352" t="s">
        <v>418</v>
      </c>
      <c r="C57" s="389" t="s">
        <v>105</v>
      </c>
      <c r="D57" s="417">
        <v>16</v>
      </c>
      <c r="E57" s="417"/>
      <c r="F57" s="420">
        <f>+D57*E57</f>
        <v>0</v>
      </c>
    </row>
    <row r="58" spans="1:6" x14ac:dyDescent="0.3">
      <c r="A58" s="322"/>
      <c r="B58" s="352"/>
      <c r="C58" s="389"/>
      <c r="D58" s="417"/>
      <c r="E58" s="417"/>
    </row>
    <row r="59" spans="1:6" x14ac:dyDescent="0.3">
      <c r="A59" s="322"/>
      <c r="B59" s="352" t="s">
        <v>419</v>
      </c>
      <c r="C59" s="389"/>
      <c r="D59" s="417"/>
      <c r="E59" s="417"/>
    </row>
    <row r="60" spans="1:6" ht="27.6" x14ac:dyDescent="0.3">
      <c r="A60" s="322" t="s">
        <v>117</v>
      </c>
      <c r="B60" s="352" t="s">
        <v>420</v>
      </c>
      <c r="C60" s="389" t="s">
        <v>105</v>
      </c>
      <c r="D60" s="417">
        <v>20</v>
      </c>
      <c r="E60" s="417"/>
      <c r="F60" s="420">
        <f>+D60*E60</f>
        <v>0</v>
      </c>
    </row>
    <row r="61" spans="1:6" x14ac:dyDescent="0.3">
      <c r="A61" s="322"/>
      <c r="B61" s="352"/>
      <c r="C61" s="389"/>
      <c r="D61" s="417"/>
      <c r="E61" s="417"/>
    </row>
    <row r="62" spans="1:6" x14ac:dyDescent="0.3">
      <c r="A62" s="322"/>
      <c r="B62" s="352" t="s">
        <v>421</v>
      </c>
      <c r="C62" s="389"/>
      <c r="D62" s="417"/>
      <c r="E62" s="417"/>
    </row>
    <row r="63" spans="1:6" ht="27.6" x14ac:dyDescent="0.3">
      <c r="A63" s="322" t="s">
        <v>118</v>
      </c>
      <c r="B63" s="352" t="s">
        <v>422</v>
      </c>
      <c r="C63" s="389" t="s">
        <v>105</v>
      </c>
      <c r="D63" s="417">
        <v>6</v>
      </c>
      <c r="E63" s="417"/>
      <c r="F63" s="420">
        <f>+D63*E63</f>
        <v>0</v>
      </c>
    </row>
    <row r="64" spans="1:6" x14ac:dyDescent="0.3">
      <c r="A64" s="322"/>
      <c r="B64" s="352"/>
      <c r="C64" s="389"/>
      <c r="D64" s="417"/>
      <c r="E64" s="417"/>
    </row>
    <row r="65" spans="1:6" x14ac:dyDescent="0.3">
      <c r="A65" s="322"/>
      <c r="B65" s="352" t="s">
        <v>423</v>
      </c>
      <c r="C65" s="389"/>
      <c r="D65" s="417"/>
      <c r="E65" s="417"/>
    </row>
    <row r="66" spans="1:6" ht="27.6" x14ac:dyDescent="0.3">
      <c r="A66" s="322" t="s">
        <v>119</v>
      </c>
      <c r="B66" s="352" t="s">
        <v>424</v>
      </c>
      <c r="C66" s="389" t="s">
        <v>105</v>
      </c>
      <c r="D66" s="417">
        <v>6</v>
      </c>
      <c r="E66" s="417"/>
      <c r="F66" s="420">
        <f>+D66*E66</f>
        <v>0</v>
      </c>
    </row>
    <row r="67" spans="1:6" x14ac:dyDescent="0.3">
      <c r="A67" s="322"/>
      <c r="B67" s="352"/>
      <c r="C67" s="389"/>
      <c r="D67" s="417"/>
      <c r="E67" s="417"/>
    </row>
    <row r="68" spans="1:6" x14ac:dyDescent="0.3">
      <c r="A68" s="322"/>
      <c r="B68" s="352" t="s">
        <v>425</v>
      </c>
      <c r="C68" s="389"/>
      <c r="D68" s="417"/>
      <c r="E68" s="417"/>
    </row>
    <row r="69" spans="1:6" ht="69" x14ac:dyDescent="0.3">
      <c r="A69" s="322" t="s">
        <v>165</v>
      </c>
      <c r="B69" s="352" t="s">
        <v>426</v>
      </c>
      <c r="C69" s="389" t="s">
        <v>105</v>
      </c>
      <c r="D69" s="417">
        <v>16</v>
      </c>
      <c r="E69" s="417"/>
      <c r="F69" s="420">
        <f>+D69*E69</f>
        <v>0</v>
      </c>
    </row>
    <row r="70" spans="1:6" x14ac:dyDescent="0.3">
      <c r="A70" s="322"/>
      <c r="B70" s="352"/>
      <c r="C70" s="389"/>
      <c r="D70" s="417"/>
      <c r="E70" s="417"/>
    </row>
    <row r="71" spans="1:6" x14ac:dyDescent="0.3">
      <c r="A71" s="322"/>
      <c r="B71" s="352" t="s">
        <v>427</v>
      </c>
      <c r="C71" s="389"/>
      <c r="D71" s="417"/>
      <c r="E71" s="417"/>
    </row>
    <row r="72" spans="1:6" ht="27.6" x14ac:dyDescent="0.3">
      <c r="A72" s="322" t="s">
        <v>167</v>
      </c>
      <c r="B72" s="352" t="s">
        <v>428</v>
      </c>
      <c r="C72" s="389" t="s">
        <v>105</v>
      </c>
      <c r="D72" s="417">
        <v>24</v>
      </c>
      <c r="E72" s="417"/>
      <c r="F72" s="420">
        <f>+D72*E72</f>
        <v>0</v>
      </c>
    </row>
    <row r="73" spans="1:6" x14ac:dyDescent="0.3">
      <c r="A73" s="322"/>
      <c r="B73" s="352"/>
      <c r="C73" s="389"/>
      <c r="D73" s="417"/>
      <c r="E73" s="417"/>
    </row>
    <row r="74" spans="1:6" x14ac:dyDescent="0.3">
      <c r="A74" s="322"/>
      <c r="B74" s="352" t="s">
        <v>429</v>
      </c>
      <c r="C74" s="389"/>
      <c r="D74" s="417"/>
      <c r="E74" s="417"/>
    </row>
    <row r="75" spans="1:6" ht="27.6" x14ac:dyDescent="0.3">
      <c r="A75" s="322" t="s">
        <v>172</v>
      </c>
      <c r="B75" s="352" t="s">
        <v>430</v>
      </c>
      <c r="C75" s="389" t="s">
        <v>105</v>
      </c>
      <c r="D75" s="417">
        <v>4</v>
      </c>
      <c r="E75" s="417"/>
      <c r="F75" s="420">
        <f>+D75*E75</f>
        <v>0</v>
      </c>
    </row>
    <row r="76" spans="1:6" x14ac:dyDescent="0.3">
      <c r="A76" s="322"/>
      <c r="B76" s="352"/>
      <c r="C76" s="389"/>
      <c r="D76" s="417"/>
      <c r="E76" s="417"/>
    </row>
    <row r="77" spans="1:6" x14ac:dyDescent="0.3">
      <c r="A77" s="322"/>
      <c r="B77" s="352" t="s">
        <v>431</v>
      </c>
      <c r="C77" s="389"/>
      <c r="D77" s="417"/>
      <c r="E77" s="417"/>
    </row>
    <row r="78" spans="1:6" ht="27.6" x14ac:dyDescent="0.3">
      <c r="A78" s="322" t="s">
        <v>948</v>
      </c>
      <c r="B78" s="352" t="s">
        <v>432</v>
      </c>
      <c r="C78" s="389" t="s">
        <v>105</v>
      </c>
      <c r="D78" s="417">
        <v>1</v>
      </c>
      <c r="E78" s="417"/>
      <c r="F78" s="420">
        <f>+D78*E78</f>
        <v>0</v>
      </c>
    </row>
    <row r="79" spans="1:6" x14ac:dyDescent="0.3">
      <c r="A79" s="322"/>
      <c r="B79" s="352"/>
      <c r="C79" s="389"/>
      <c r="D79" s="417"/>
      <c r="E79" s="417"/>
    </row>
    <row r="80" spans="1:6" x14ac:dyDescent="0.3">
      <c r="A80" s="322"/>
      <c r="B80" s="352" t="s">
        <v>433</v>
      </c>
      <c r="C80" s="389"/>
      <c r="D80" s="417"/>
      <c r="E80" s="417"/>
    </row>
    <row r="81" spans="1:6" ht="27.6" x14ac:dyDescent="0.3">
      <c r="A81" s="322" t="s">
        <v>949</v>
      </c>
      <c r="B81" s="352" t="s">
        <v>434</v>
      </c>
      <c r="C81" s="389" t="s">
        <v>218</v>
      </c>
      <c r="D81" s="417">
        <v>990</v>
      </c>
      <c r="E81" s="417"/>
      <c r="F81" s="420">
        <f>+D81*E81</f>
        <v>0</v>
      </c>
    </row>
    <row r="82" spans="1:6" x14ac:dyDescent="0.3">
      <c r="A82" s="322"/>
      <c r="B82" s="352"/>
      <c r="C82" s="389"/>
      <c r="D82" s="417"/>
      <c r="E82" s="417"/>
    </row>
    <row r="83" spans="1:6" x14ac:dyDescent="0.3">
      <c r="A83" s="322"/>
      <c r="B83" s="352" t="s">
        <v>435</v>
      </c>
      <c r="C83" s="389"/>
      <c r="D83" s="417"/>
      <c r="E83" s="417"/>
    </row>
    <row r="84" spans="1:6" ht="41.4" x14ac:dyDescent="0.3">
      <c r="A84" s="322" t="s">
        <v>953</v>
      </c>
      <c r="B84" s="352" t="s">
        <v>436</v>
      </c>
      <c r="C84" s="389" t="s">
        <v>218</v>
      </c>
      <c r="D84" s="417">
        <v>880</v>
      </c>
      <c r="E84" s="417"/>
      <c r="F84" s="420">
        <f>+D84*E84</f>
        <v>0</v>
      </c>
    </row>
    <row r="85" spans="1:6" x14ac:dyDescent="0.3">
      <c r="A85" s="322"/>
      <c r="B85" s="352"/>
      <c r="C85" s="389"/>
      <c r="D85" s="417"/>
      <c r="E85" s="417"/>
    </row>
    <row r="86" spans="1:6" x14ac:dyDescent="0.3">
      <c r="A86" s="322"/>
      <c r="B86" s="352" t="s">
        <v>437</v>
      </c>
      <c r="C86" s="389"/>
      <c r="D86" s="417"/>
      <c r="E86" s="417"/>
    </row>
    <row r="87" spans="1:6" ht="27.6" x14ac:dyDescent="0.3">
      <c r="A87" s="322" t="s">
        <v>956</v>
      </c>
      <c r="B87" s="352" t="s">
        <v>438</v>
      </c>
      <c r="C87" s="389" t="s">
        <v>218</v>
      </c>
      <c r="D87" s="417">
        <v>880</v>
      </c>
      <c r="E87" s="417"/>
      <c r="F87" s="420">
        <f>+D87*E87</f>
        <v>0</v>
      </c>
    </row>
    <row r="88" spans="1:6" x14ac:dyDescent="0.3">
      <c r="A88" s="322"/>
      <c r="B88" s="352"/>
      <c r="C88" s="389"/>
      <c r="D88" s="417"/>
      <c r="E88" s="417"/>
    </row>
    <row r="89" spans="1:6" x14ac:dyDescent="0.3">
      <c r="A89" s="322"/>
      <c r="B89" s="353" t="s">
        <v>439</v>
      </c>
      <c r="C89" s="389"/>
      <c r="D89" s="417"/>
      <c r="E89" s="417"/>
    </row>
    <row r="90" spans="1:6" ht="55.2" x14ac:dyDescent="0.3">
      <c r="A90" s="322" t="s">
        <v>957</v>
      </c>
      <c r="B90" s="353" t="s">
        <v>440</v>
      </c>
      <c r="C90" s="389" t="s">
        <v>102</v>
      </c>
      <c r="D90" s="417">
        <v>1</v>
      </c>
      <c r="E90" s="417"/>
      <c r="F90" s="420">
        <f>+D90*E90</f>
        <v>0</v>
      </c>
    </row>
    <row r="91" spans="1:6" x14ac:dyDescent="0.3">
      <c r="A91" s="322"/>
      <c r="B91" s="353" t="s">
        <v>441</v>
      </c>
      <c r="C91" s="389"/>
      <c r="D91" s="417"/>
      <c r="E91" s="417"/>
    </row>
    <row r="92" spans="1:6" ht="41.4" x14ac:dyDescent="0.3">
      <c r="A92" s="322" t="s">
        <v>964</v>
      </c>
      <c r="B92" s="353" t="s">
        <v>442</v>
      </c>
      <c r="C92" s="389" t="s">
        <v>102</v>
      </c>
      <c r="D92" s="417">
        <v>1</v>
      </c>
      <c r="E92" s="417"/>
      <c r="F92" s="420">
        <f>+D92*E92</f>
        <v>0</v>
      </c>
    </row>
    <row r="93" spans="1:6" x14ac:dyDescent="0.3">
      <c r="A93" s="322"/>
      <c r="B93" s="352"/>
      <c r="C93" s="389"/>
      <c r="D93" s="417"/>
      <c r="E93" s="417"/>
    </row>
    <row r="94" spans="1:6" x14ac:dyDescent="0.3">
      <c r="A94" s="322" t="s">
        <v>967</v>
      </c>
      <c r="B94" s="352" t="s">
        <v>1338</v>
      </c>
      <c r="C94" s="389"/>
      <c r="D94" s="417"/>
      <c r="E94" s="417"/>
    </row>
    <row r="95" spans="1:6" x14ac:dyDescent="0.3">
      <c r="A95" s="322" t="s">
        <v>94</v>
      </c>
      <c r="B95" s="352" t="s">
        <v>1339</v>
      </c>
      <c r="C95" s="389" t="s">
        <v>102</v>
      </c>
      <c r="D95" s="417">
        <v>1</v>
      </c>
      <c r="E95" s="417"/>
      <c r="F95" s="420">
        <f>+D95*E95</f>
        <v>0</v>
      </c>
    </row>
    <row r="96" spans="1:6" x14ac:dyDescent="0.3">
      <c r="A96" s="322"/>
      <c r="B96" s="428"/>
      <c r="C96" s="429"/>
      <c r="D96" s="430"/>
      <c r="E96" s="430"/>
      <c r="F96" s="431"/>
    </row>
    <row r="97" spans="1:6" x14ac:dyDescent="0.3">
      <c r="A97" s="322"/>
      <c r="B97" s="352"/>
      <c r="C97" s="389"/>
      <c r="D97" s="417"/>
      <c r="E97" s="417"/>
    </row>
    <row r="98" spans="1:6" ht="14.4" thickBot="1" x14ac:dyDescent="0.35">
      <c r="A98" s="321"/>
      <c r="B98" s="254" t="s">
        <v>443</v>
      </c>
      <c r="C98" s="421"/>
      <c r="D98" s="426"/>
      <c r="E98" s="426"/>
      <c r="F98" s="427">
        <f>SUM(F11:F95)</f>
        <v>0</v>
      </c>
    </row>
    <row r="99" spans="1:6" ht="14.4" thickTop="1" x14ac:dyDescent="0.3">
      <c r="A99" s="322"/>
      <c r="B99" s="352"/>
      <c r="C99" s="389"/>
      <c r="D99" s="417"/>
      <c r="E99" s="417"/>
    </row>
    <row r="100" spans="1:6" x14ac:dyDescent="0.3">
      <c r="A100" s="322"/>
      <c r="B100" s="352"/>
      <c r="C100" s="389"/>
      <c r="D100" s="417"/>
      <c r="E100" s="417"/>
    </row>
    <row r="101" spans="1:6" ht="14.4" thickBot="1" x14ac:dyDescent="0.35">
      <c r="A101" s="309" t="s">
        <v>30</v>
      </c>
      <c r="B101" s="254" t="s">
        <v>444</v>
      </c>
      <c r="C101" s="421"/>
      <c r="D101" s="314"/>
      <c r="E101" s="314"/>
      <c r="F101" s="427"/>
    </row>
    <row r="102" spans="1:6" ht="14.4" thickTop="1" x14ac:dyDescent="0.3">
      <c r="A102" s="322"/>
      <c r="B102" s="352"/>
      <c r="C102" s="389"/>
      <c r="D102" s="417"/>
      <c r="E102" s="417"/>
    </row>
    <row r="103" spans="1:6" x14ac:dyDescent="0.3">
      <c r="A103" s="322"/>
      <c r="B103" s="352" t="s">
        <v>445</v>
      </c>
      <c r="C103" s="389"/>
      <c r="D103" s="417"/>
      <c r="E103" s="417"/>
    </row>
    <row r="104" spans="1:6" ht="82.8" x14ac:dyDescent="0.3">
      <c r="A104" s="322" t="s">
        <v>29</v>
      </c>
      <c r="B104" s="352" t="s">
        <v>767</v>
      </c>
      <c r="C104" s="389" t="s">
        <v>105</v>
      </c>
      <c r="D104" s="417">
        <v>10</v>
      </c>
      <c r="E104" s="417"/>
      <c r="F104" s="420">
        <f>+D104*E104</f>
        <v>0</v>
      </c>
    </row>
    <row r="105" spans="1:6" x14ac:dyDescent="0.3">
      <c r="A105" s="322"/>
      <c r="B105" s="352"/>
      <c r="C105" s="389"/>
      <c r="D105" s="417"/>
      <c r="E105" s="417"/>
    </row>
    <row r="106" spans="1:6" x14ac:dyDescent="0.3">
      <c r="A106" s="322"/>
      <c r="B106" s="352" t="s">
        <v>446</v>
      </c>
      <c r="C106" s="389"/>
      <c r="D106" s="417"/>
      <c r="E106" s="417"/>
    </row>
    <row r="107" spans="1:6" ht="41.4" x14ac:dyDescent="0.3">
      <c r="A107" s="322" t="s">
        <v>30</v>
      </c>
      <c r="B107" s="352" t="s">
        <v>447</v>
      </c>
      <c r="C107" s="389" t="s">
        <v>105</v>
      </c>
      <c r="D107" s="417">
        <v>2</v>
      </c>
      <c r="E107" s="417"/>
      <c r="F107" s="420">
        <f>+D107*E107</f>
        <v>0</v>
      </c>
    </row>
    <row r="108" spans="1:6" x14ac:dyDescent="0.3">
      <c r="A108" s="322"/>
      <c r="B108" s="352"/>
      <c r="C108" s="389"/>
      <c r="D108" s="417"/>
      <c r="E108" s="417"/>
    </row>
    <row r="109" spans="1:6" x14ac:dyDescent="0.3">
      <c r="A109" s="322"/>
      <c r="B109" s="352" t="s">
        <v>448</v>
      </c>
      <c r="C109" s="389"/>
      <c r="D109" s="417"/>
      <c r="E109" s="417"/>
    </row>
    <row r="110" spans="1:6" ht="55.2" x14ac:dyDescent="0.3">
      <c r="A110" s="322" t="s">
        <v>32</v>
      </c>
      <c r="B110" s="352" t="s">
        <v>449</v>
      </c>
      <c r="C110" s="389" t="s">
        <v>105</v>
      </c>
      <c r="D110" s="417">
        <v>1</v>
      </c>
      <c r="E110" s="417"/>
      <c r="F110" s="420">
        <f>+D110*E110</f>
        <v>0</v>
      </c>
    </row>
    <row r="111" spans="1:6" x14ac:dyDescent="0.3">
      <c r="A111" s="322"/>
      <c r="B111" s="352"/>
      <c r="C111" s="389"/>
      <c r="D111" s="417"/>
      <c r="E111" s="417"/>
    </row>
    <row r="112" spans="1:6" x14ac:dyDescent="0.3">
      <c r="A112" s="322"/>
      <c r="B112" s="352" t="s">
        <v>450</v>
      </c>
      <c r="C112" s="389"/>
      <c r="D112" s="417"/>
      <c r="E112" s="417"/>
    </row>
    <row r="113" spans="1:6" ht="151.80000000000001" x14ac:dyDescent="0.3">
      <c r="A113" s="322" t="s">
        <v>34</v>
      </c>
      <c r="B113" s="352" t="s">
        <v>451</v>
      </c>
      <c r="C113" s="389" t="s">
        <v>105</v>
      </c>
      <c r="D113" s="417">
        <v>2</v>
      </c>
      <c r="E113" s="417"/>
      <c r="F113" s="420">
        <f>+D113*E113</f>
        <v>0</v>
      </c>
    </row>
    <row r="114" spans="1:6" x14ac:dyDescent="0.3">
      <c r="A114" s="322"/>
      <c r="B114" s="352"/>
      <c r="C114" s="389"/>
      <c r="D114" s="417"/>
      <c r="E114" s="417"/>
    </row>
    <row r="115" spans="1:6" ht="27.6" x14ac:dyDescent="0.3">
      <c r="A115" s="322"/>
      <c r="B115" s="353" t="s">
        <v>452</v>
      </c>
      <c r="C115" s="389"/>
      <c r="D115" s="417"/>
      <c r="E115" s="417"/>
    </row>
    <row r="116" spans="1:6" ht="193.2" x14ac:dyDescent="0.3">
      <c r="A116" s="322" t="s">
        <v>35</v>
      </c>
      <c r="B116" s="353" t="s">
        <v>768</v>
      </c>
      <c r="C116" s="389" t="s">
        <v>105</v>
      </c>
      <c r="D116" s="417">
        <v>1</v>
      </c>
      <c r="E116" s="417"/>
      <c r="F116" s="420">
        <f>+D116*E116</f>
        <v>0</v>
      </c>
    </row>
    <row r="117" spans="1:6" x14ac:dyDescent="0.3">
      <c r="A117" s="322"/>
      <c r="B117" s="352"/>
      <c r="C117" s="389"/>
      <c r="D117" s="417"/>
      <c r="E117" s="417"/>
    </row>
    <row r="118" spans="1:6" x14ac:dyDescent="0.3">
      <c r="A118" s="322"/>
      <c r="B118" s="352" t="s">
        <v>453</v>
      </c>
      <c r="C118" s="389"/>
      <c r="D118" s="417"/>
      <c r="E118" s="417"/>
    </row>
    <row r="119" spans="1:6" ht="69" x14ac:dyDescent="0.3">
      <c r="A119" s="322" t="s">
        <v>91</v>
      </c>
      <c r="B119" s="352" t="s">
        <v>454</v>
      </c>
      <c r="C119" s="389" t="s">
        <v>105</v>
      </c>
      <c r="D119" s="417">
        <v>1</v>
      </c>
      <c r="E119" s="417"/>
      <c r="F119" s="420">
        <f>+D119*E119</f>
        <v>0</v>
      </c>
    </row>
    <row r="120" spans="1:6" x14ac:dyDescent="0.3">
      <c r="A120" s="322"/>
      <c r="B120" s="352"/>
      <c r="C120" s="389"/>
      <c r="D120" s="417"/>
      <c r="E120" s="417"/>
    </row>
    <row r="121" spans="1:6" ht="27.6" x14ac:dyDescent="0.3">
      <c r="A121" s="322"/>
      <c r="B121" s="353" t="s">
        <v>455</v>
      </c>
      <c r="C121" s="389"/>
      <c r="D121" s="417"/>
      <c r="E121" s="417"/>
    </row>
    <row r="122" spans="1:6" ht="124.2" x14ac:dyDescent="0.3">
      <c r="A122" s="322" t="s">
        <v>95</v>
      </c>
      <c r="B122" s="353" t="s">
        <v>456</v>
      </c>
      <c r="C122" s="389" t="s">
        <v>105</v>
      </c>
      <c r="D122" s="417">
        <v>2</v>
      </c>
      <c r="E122" s="417"/>
      <c r="F122" s="420">
        <f>+D122*E122</f>
        <v>0</v>
      </c>
    </row>
    <row r="123" spans="1:6" x14ac:dyDescent="0.3">
      <c r="A123" s="322"/>
      <c r="B123" s="353"/>
      <c r="C123" s="389"/>
      <c r="D123" s="417"/>
      <c r="E123" s="417"/>
    </row>
    <row r="124" spans="1:6" x14ac:dyDescent="0.3">
      <c r="A124" s="322"/>
      <c r="B124" s="352" t="s">
        <v>457</v>
      </c>
      <c r="C124" s="389"/>
      <c r="D124" s="417"/>
      <c r="E124" s="417"/>
    </row>
    <row r="125" spans="1:6" ht="210" customHeight="1" x14ac:dyDescent="0.3">
      <c r="A125" s="322" t="s">
        <v>97</v>
      </c>
      <c r="B125" s="352" t="s">
        <v>458</v>
      </c>
      <c r="C125" s="389" t="s">
        <v>105</v>
      </c>
      <c r="D125" s="417">
        <v>4</v>
      </c>
      <c r="E125" s="417"/>
      <c r="F125" s="420">
        <f>+D125*E125</f>
        <v>0</v>
      </c>
    </row>
    <row r="126" spans="1:6" x14ac:dyDescent="0.3">
      <c r="A126" s="322"/>
      <c r="B126" s="352"/>
      <c r="C126" s="389"/>
      <c r="D126" s="417"/>
      <c r="E126" s="417"/>
    </row>
    <row r="127" spans="1:6" x14ac:dyDescent="0.3">
      <c r="A127" s="322"/>
      <c r="B127" s="352" t="s">
        <v>459</v>
      </c>
      <c r="C127" s="389"/>
      <c r="D127" s="417"/>
      <c r="E127" s="417"/>
    </row>
    <row r="128" spans="1:6" ht="110.4" x14ac:dyDescent="0.3">
      <c r="A128" s="322" t="s">
        <v>111</v>
      </c>
      <c r="B128" s="352" t="s">
        <v>460</v>
      </c>
      <c r="C128" s="389" t="s">
        <v>105</v>
      </c>
      <c r="D128" s="417">
        <v>1</v>
      </c>
      <c r="E128" s="417"/>
      <c r="F128" s="420">
        <f>+D128*E128</f>
        <v>0</v>
      </c>
    </row>
    <row r="129" spans="1:6" x14ac:dyDescent="0.3">
      <c r="A129" s="322"/>
      <c r="B129" s="352"/>
      <c r="C129" s="389"/>
      <c r="D129" s="417"/>
      <c r="E129" s="417"/>
    </row>
    <row r="130" spans="1:6" x14ac:dyDescent="0.3">
      <c r="A130" s="322"/>
      <c r="B130" s="352" t="s">
        <v>461</v>
      </c>
      <c r="C130" s="389"/>
      <c r="D130" s="417"/>
      <c r="E130" s="417"/>
    </row>
    <row r="131" spans="1:6" ht="27.6" x14ac:dyDescent="0.3">
      <c r="A131" s="322" t="s">
        <v>112</v>
      </c>
      <c r="B131" s="352" t="s">
        <v>462</v>
      </c>
      <c r="C131" s="389" t="s">
        <v>105</v>
      </c>
      <c r="D131" s="417">
        <v>4</v>
      </c>
      <c r="E131" s="417"/>
      <c r="F131" s="420">
        <f>+D131*E131</f>
        <v>0</v>
      </c>
    </row>
    <row r="132" spans="1:6" x14ac:dyDescent="0.3">
      <c r="A132" s="322"/>
      <c r="B132" s="352"/>
      <c r="C132" s="389"/>
      <c r="D132" s="417"/>
      <c r="E132" s="417"/>
    </row>
    <row r="133" spans="1:6" x14ac:dyDescent="0.3">
      <c r="A133" s="322"/>
      <c r="B133" s="352" t="s">
        <v>463</v>
      </c>
      <c r="C133" s="389"/>
      <c r="D133" s="417"/>
      <c r="E133" s="417"/>
    </row>
    <row r="134" spans="1:6" ht="41.4" x14ac:dyDescent="0.3">
      <c r="A134" s="322" t="s">
        <v>113</v>
      </c>
      <c r="B134" s="352" t="s">
        <v>464</v>
      </c>
      <c r="C134" s="389" t="s">
        <v>105</v>
      </c>
      <c r="D134" s="417">
        <v>4</v>
      </c>
      <c r="E134" s="417"/>
      <c r="F134" s="420">
        <f>+D134*E134</f>
        <v>0</v>
      </c>
    </row>
    <row r="135" spans="1:6" x14ac:dyDescent="0.3">
      <c r="A135" s="322"/>
      <c r="B135" s="352"/>
      <c r="C135" s="389"/>
      <c r="D135" s="417"/>
      <c r="E135" s="417"/>
    </row>
    <row r="136" spans="1:6" x14ac:dyDescent="0.3">
      <c r="A136" s="322"/>
      <c r="B136" s="352" t="s">
        <v>465</v>
      </c>
      <c r="C136" s="389"/>
      <c r="D136" s="417"/>
      <c r="E136" s="417"/>
    </row>
    <row r="137" spans="1:6" ht="41.4" x14ac:dyDescent="0.3">
      <c r="A137" s="322" t="s">
        <v>114</v>
      </c>
      <c r="B137" s="352" t="s">
        <v>466</v>
      </c>
      <c r="C137" s="389" t="s">
        <v>105</v>
      </c>
      <c r="D137" s="417">
        <v>4</v>
      </c>
      <c r="E137" s="417"/>
      <c r="F137" s="420">
        <f>+D137*E137</f>
        <v>0</v>
      </c>
    </row>
    <row r="138" spans="1:6" x14ac:dyDescent="0.3">
      <c r="A138" s="322"/>
      <c r="B138" s="352"/>
      <c r="C138" s="389"/>
      <c r="D138" s="417"/>
      <c r="E138" s="417"/>
    </row>
    <row r="139" spans="1:6" x14ac:dyDescent="0.3">
      <c r="A139" s="322"/>
      <c r="B139" s="352" t="s">
        <v>467</v>
      </c>
      <c r="C139" s="389"/>
      <c r="D139" s="417"/>
      <c r="E139" s="417"/>
    </row>
    <row r="140" spans="1:6" ht="55.2" x14ac:dyDescent="0.3">
      <c r="A140" s="322" t="s">
        <v>115</v>
      </c>
      <c r="B140" s="352" t="s">
        <v>468</v>
      </c>
      <c r="C140" s="389" t="s">
        <v>102</v>
      </c>
      <c r="D140" s="417">
        <v>1</v>
      </c>
      <c r="E140" s="417"/>
      <c r="F140" s="420">
        <f>+D140*E140</f>
        <v>0</v>
      </c>
    </row>
    <row r="141" spans="1:6" x14ac:dyDescent="0.3">
      <c r="A141" s="322"/>
      <c r="B141" s="352"/>
      <c r="C141" s="389"/>
      <c r="D141" s="417"/>
      <c r="E141" s="417"/>
    </row>
    <row r="142" spans="1:6" x14ac:dyDescent="0.3">
      <c r="A142" s="322"/>
      <c r="B142" s="352" t="s">
        <v>469</v>
      </c>
      <c r="C142" s="389"/>
      <c r="D142" s="417"/>
      <c r="E142" s="417"/>
    </row>
    <row r="143" spans="1:6" ht="41.4" x14ac:dyDescent="0.3">
      <c r="A143" s="322" t="s">
        <v>116</v>
      </c>
      <c r="B143" s="352" t="s">
        <v>470</v>
      </c>
      <c r="C143" s="389" t="s">
        <v>105</v>
      </c>
      <c r="D143" s="417">
        <v>4</v>
      </c>
      <c r="E143" s="417"/>
      <c r="F143" s="420">
        <f>+D143*E143</f>
        <v>0</v>
      </c>
    </row>
    <row r="144" spans="1:6" x14ac:dyDescent="0.3">
      <c r="A144" s="322"/>
      <c r="B144" s="352"/>
      <c r="C144" s="389"/>
      <c r="D144" s="417"/>
      <c r="E144" s="417"/>
    </row>
    <row r="145" spans="1:6" x14ac:dyDescent="0.3">
      <c r="A145" s="322"/>
      <c r="B145" s="352" t="s">
        <v>471</v>
      </c>
      <c r="C145" s="389"/>
      <c r="D145" s="417"/>
      <c r="E145" s="417"/>
    </row>
    <row r="146" spans="1:6" ht="55.2" x14ac:dyDescent="0.3">
      <c r="A146" s="322" t="s">
        <v>117</v>
      </c>
      <c r="B146" s="352" t="s">
        <v>472</v>
      </c>
      <c r="C146" s="389" t="s">
        <v>105</v>
      </c>
      <c r="D146" s="417">
        <v>4</v>
      </c>
      <c r="E146" s="417"/>
      <c r="F146" s="420">
        <f>+D146*E146</f>
        <v>0</v>
      </c>
    </row>
    <row r="147" spans="1:6" x14ac:dyDescent="0.3">
      <c r="A147" s="322"/>
      <c r="B147" s="352"/>
      <c r="C147" s="389"/>
      <c r="D147" s="417"/>
      <c r="E147" s="417"/>
    </row>
    <row r="148" spans="1:6" x14ac:dyDescent="0.3">
      <c r="A148" s="322"/>
      <c r="B148" s="352" t="s">
        <v>473</v>
      </c>
      <c r="C148" s="389"/>
      <c r="D148" s="417"/>
      <c r="E148" s="417"/>
    </row>
    <row r="149" spans="1:6" ht="41.4" x14ac:dyDescent="0.3">
      <c r="A149" s="322" t="s">
        <v>118</v>
      </c>
      <c r="B149" s="352" t="s">
        <v>474</v>
      </c>
      <c r="C149" s="389" t="s">
        <v>105</v>
      </c>
      <c r="D149" s="417">
        <v>16</v>
      </c>
      <c r="E149" s="417"/>
      <c r="F149" s="420">
        <f>+D149*E149</f>
        <v>0</v>
      </c>
    </row>
    <row r="150" spans="1:6" x14ac:dyDescent="0.3">
      <c r="A150" s="322"/>
      <c r="B150" s="352"/>
      <c r="C150" s="389"/>
      <c r="D150" s="417"/>
      <c r="E150" s="417"/>
    </row>
    <row r="151" spans="1:6" x14ac:dyDescent="0.3">
      <c r="A151" s="322"/>
      <c r="B151" s="352" t="s">
        <v>475</v>
      </c>
      <c r="C151" s="389"/>
      <c r="D151" s="417"/>
      <c r="E151" s="417"/>
    </row>
    <row r="152" spans="1:6" ht="55.2" x14ac:dyDescent="0.3">
      <c r="A152" s="322" t="s">
        <v>119</v>
      </c>
      <c r="B152" s="352" t="s">
        <v>476</v>
      </c>
      <c r="C152" s="389" t="s">
        <v>105</v>
      </c>
      <c r="D152" s="417">
        <v>2</v>
      </c>
      <c r="E152" s="417"/>
      <c r="F152" s="420">
        <f>+D152*E152</f>
        <v>0</v>
      </c>
    </row>
    <row r="153" spans="1:6" x14ac:dyDescent="0.3">
      <c r="A153" s="322"/>
      <c r="B153" s="352"/>
      <c r="C153" s="389"/>
      <c r="D153" s="417"/>
      <c r="E153" s="417"/>
    </row>
    <row r="154" spans="1:6" x14ac:dyDescent="0.3">
      <c r="A154" s="322"/>
      <c r="B154" s="352" t="s">
        <v>477</v>
      </c>
      <c r="C154" s="389"/>
      <c r="D154" s="417"/>
      <c r="E154" s="417"/>
    </row>
    <row r="155" spans="1:6" ht="82.8" x14ac:dyDescent="0.3">
      <c r="A155" s="322" t="s">
        <v>165</v>
      </c>
      <c r="B155" s="352" t="s">
        <v>478</v>
      </c>
      <c r="C155" s="389" t="s">
        <v>105</v>
      </c>
      <c r="D155" s="417">
        <v>4</v>
      </c>
      <c r="E155" s="417"/>
      <c r="F155" s="420">
        <f>+D155*E155</f>
        <v>0</v>
      </c>
    </row>
    <row r="156" spans="1:6" x14ac:dyDescent="0.3">
      <c r="A156" s="322"/>
      <c r="B156" s="352"/>
      <c r="C156" s="389"/>
      <c r="D156" s="417"/>
      <c r="E156" s="417"/>
    </row>
    <row r="157" spans="1:6" x14ac:dyDescent="0.3">
      <c r="A157" s="322"/>
      <c r="B157" s="352" t="s">
        <v>479</v>
      </c>
      <c r="C157" s="389"/>
      <c r="D157" s="417"/>
      <c r="E157" s="417"/>
    </row>
    <row r="158" spans="1:6" ht="41.4" x14ac:dyDescent="0.3">
      <c r="A158" s="322" t="s">
        <v>167</v>
      </c>
      <c r="B158" s="352" t="s">
        <v>480</v>
      </c>
      <c r="C158" s="389" t="s">
        <v>105</v>
      </c>
      <c r="D158" s="417">
        <v>12</v>
      </c>
      <c r="E158" s="417"/>
      <c r="F158" s="420">
        <f>+D158*E158</f>
        <v>0</v>
      </c>
    </row>
    <row r="159" spans="1:6" x14ac:dyDescent="0.3">
      <c r="A159" s="322"/>
      <c r="B159" s="352"/>
      <c r="C159" s="389"/>
      <c r="D159" s="417"/>
      <c r="E159" s="417"/>
    </row>
    <row r="160" spans="1:6" x14ac:dyDescent="0.3">
      <c r="A160" s="322"/>
      <c r="B160" s="352" t="s">
        <v>481</v>
      </c>
      <c r="C160" s="389"/>
      <c r="D160" s="417"/>
      <c r="E160" s="417"/>
    </row>
    <row r="161" spans="1:6" ht="41.4" x14ac:dyDescent="0.3">
      <c r="A161" s="322" t="s">
        <v>172</v>
      </c>
      <c r="B161" s="352" t="s">
        <v>482</v>
      </c>
      <c r="C161" s="389" t="s">
        <v>105</v>
      </c>
      <c r="D161" s="417">
        <v>10</v>
      </c>
      <c r="E161" s="417"/>
      <c r="F161" s="420">
        <f>+D161*E161</f>
        <v>0</v>
      </c>
    </row>
    <row r="162" spans="1:6" x14ac:dyDescent="0.3">
      <c r="A162" s="322"/>
      <c r="B162" s="352"/>
      <c r="C162" s="389"/>
      <c r="D162" s="417"/>
      <c r="E162" s="417"/>
    </row>
    <row r="163" spans="1:6" x14ac:dyDescent="0.3">
      <c r="A163" s="322"/>
      <c r="B163" s="352" t="s">
        <v>483</v>
      </c>
      <c r="C163" s="389"/>
      <c r="D163" s="417"/>
      <c r="E163" s="417"/>
    </row>
    <row r="164" spans="1:6" ht="41.4" x14ac:dyDescent="0.3">
      <c r="A164" s="322" t="s">
        <v>948</v>
      </c>
      <c r="B164" s="352" t="s">
        <v>484</v>
      </c>
      <c r="C164" s="389" t="s">
        <v>105</v>
      </c>
      <c r="D164" s="417">
        <v>6</v>
      </c>
      <c r="E164" s="417"/>
      <c r="F164" s="420">
        <f>+D164*E164</f>
        <v>0</v>
      </c>
    </row>
    <row r="165" spans="1:6" x14ac:dyDescent="0.3">
      <c r="A165" s="322"/>
      <c r="B165" s="352"/>
      <c r="C165" s="389"/>
      <c r="D165" s="417"/>
      <c r="E165" s="417"/>
    </row>
    <row r="166" spans="1:6" x14ac:dyDescent="0.3">
      <c r="A166" s="322"/>
      <c r="B166" s="352" t="s">
        <v>485</v>
      </c>
      <c r="C166" s="389"/>
      <c r="D166" s="417"/>
      <c r="E166" s="417"/>
    </row>
    <row r="167" spans="1:6" ht="27.6" x14ac:dyDescent="0.3">
      <c r="A167" s="322" t="s">
        <v>949</v>
      </c>
      <c r="B167" s="352" t="s">
        <v>486</v>
      </c>
      <c r="C167" s="389" t="s">
        <v>105</v>
      </c>
      <c r="D167" s="417">
        <v>16</v>
      </c>
      <c r="E167" s="417"/>
      <c r="F167" s="420">
        <f>+D167*E167</f>
        <v>0</v>
      </c>
    </row>
    <row r="168" spans="1:6" x14ac:dyDescent="0.3">
      <c r="A168" s="322"/>
      <c r="B168" s="352"/>
      <c r="C168" s="389"/>
      <c r="D168" s="417"/>
      <c r="E168" s="417"/>
    </row>
    <row r="169" spans="1:6" x14ac:dyDescent="0.3">
      <c r="A169" s="322"/>
      <c r="B169" s="352" t="s">
        <v>433</v>
      </c>
      <c r="C169" s="389"/>
      <c r="D169" s="417"/>
      <c r="E169" s="417"/>
    </row>
    <row r="170" spans="1:6" ht="27.6" x14ac:dyDescent="0.3">
      <c r="A170" s="322" t="s">
        <v>953</v>
      </c>
      <c r="B170" s="352" t="s">
        <v>434</v>
      </c>
      <c r="C170" s="389" t="s">
        <v>487</v>
      </c>
      <c r="D170" s="417">
        <v>1760</v>
      </c>
      <c r="E170" s="417"/>
      <c r="F170" s="420">
        <f>+D170*E170</f>
        <v>0</v>
      </c>
    </row>
    <row r="171" spans="1:6" x14ac:dyDescent="0.3">
      <c r="A171" s="322"/>
      <c r="B171" s="352"/>
      <c r="C171" s="389"/>
      <c r="D171" s="417"/>
      <c r="E171" s="417"/>
    </row>
    <row r="172" spans="1:6" x14ac:dyDescent="0.3">
      <c r="A172" s="322"/>
      <c r="B172" s="352" t="s">
        <v>437</v>
      </c>
      <c r="C172" s="389"/>
      <c r="D172" s="417"/>
      <c r="E172" s="417"/>
    </row>
    <row r="173" spans="1:6" ht="27.6" x14ac:dyDescent="0.3">
      <c r="A173" s="322" t="s">
        <v>956</v>
      </c>
      <c r="B173" s="352" t="s">
        <v>488</v>
      </c>
      <c r="C173" s="389" t="s">
        <v>218</v>
      </c>
      <c r="D173" s="417">
        <v>880</v>
      </c>
      <c r="E173" s="417"/>
      <c r="F173" s="420">
        <f>+D173*E173</f>
        <v>0</v>
      </c>
    </row>
    <row r="174" spans="1:6" x14ac:dyDescent="0.3">
      <c r="A174" s="322"/>
      <c r="B174" s="352"/>
      <c r="C174" s="389"/>
      <c r="D174" s="417"/>
      <c r="E174" s="417"/>
    </row>
    <row r="175" spans="1:6" x14ac:dyDescent="0.3">
      <c r="A175" s="322"/>
      <c r="B175" s="352" t="s">
        <v>489</v>
      </c>
      <c r="C175" s="389"/>
      <c r="D175" s="417"/>
      <c r="E175" s="417"/>
    </row>
    <row r="176" spans="1:6" ht="27.6" x14ac:dyDescent="0.3">
      <c r="A176" s="322" t="s">
        <v>957</v>
      </c>
      <c r="B176" s="352" t="s">
        <v>490</v>
      </c>
      <c r="C176" s="389" t="s">
        <v>218</v>
      </c>
      <c r="D176" s="417">
        <v>300</v>
      </c>
      <c r="E176" s="417"/>
      <c r="F176" s="420">
        <f>+D176*E176</f>
        <v>0</v>
      </c>
    </row>
    <row r="177" spans="1:6" x14ac:dyDescent="0.3">
      <c r="A177" s="322"/>
      <c r="B177" s="352"/>
      <c r="C177" s="389"/>
      <c r="D177" s="417"/>
      <c r="E177" s="417"/>
    </row>
    <row r="178" spans="1:6" x14ac:dyDescent="0.3">
      <c r="A178" s="322"/>
      <c r="B178" s="352" t="s">
        <v>491</v>
      </c>
      <c r="C178" s="389"/>
      <c r="D178" s="417"/>
      <c r="E178" s="417"/>
    </row>
    <row r="179" spans="1:6" ht="69" x14ac:dyDescent="0.3">
      <c r="A179" s="322" t="s">
        <v>964</v>
      </c>
      <c r="B179" s="353" t="s">
        <v>492</v>
      </c>
      <c r="C179" s="389" t="s">
        <v>102</v>
      </c>
      <c r="D179" s="417">
        <v>1</v>
      </c>
      <c r="E179" s="417"/>
      <c r="F179" s="420">
        <f>+D179*E179</f>
        <v>0</v>
      </c>
    </row>
    <row r="180" spans="1:6" x14ac:dyDescent="0.3">
      <c r="A180" s="322"/>
      <c r="B180" s="352"/>
      <c r="C180" s="389"/>
      <c r="D180" s="417"/>
      <c r="E180" s="417"/>
    </row>
    <row r="181" spans="1:6" x14ac:dyDescent="0.3">
      <c r="A181" s="322"/>
      <c r="B181" s="352" t="s">
        <v>493</v>
      </c>
      <c r="C181" s="389"/>
      <c r="D181" s="417"/>
      <c r="E181" s="417"/>
    </row>
    <row r="182" spans="1:6" ht="41.4" x14ac:dyDescent="0.3">
      <c r="A182" s="322" t="s">
        <v>967</v>
      </c>
      <c r="B182" s="353" t="s">
        <v>494</v>
      </c>
      <c r="C182" s="389" t="s">
        <v>102</v>
      </c>
      <c r="D182" s="417">
        <v>1</v>
      </c>
      <c r="E182" s="417"/>
      <c r="F182" s="420">
        <f>+D182*E182</f>
        <v>0</v>
      </c>
    </row>
    <row r="183" spans="1:6" x14ac:dyDescent="0.3">
      <c r="A183" s="322"/>
      <c r="B183" s="353"/>
      <c r="C183" s="389"/>
      <c r="D183" s="417"/>
      <c r="E183" s="417"/>
    </row>
    <row r="184" spans="1:6" x14ac:dyDescent="0.3">
      <c r="A184" s="322" t="s">
        <v>969</v>
      </c>
      <c r="B184" s="352" t="s">
        <v>495</v>
      </c>
      <c r="C184" s="389" t="s">
        <v>102</v>
      </c>
      <c r="D184" s="417">
        <v>1</v>
      </c>
      <c r="E184" s="417"/>
      <c r="F184" s="420">
        <f>+D184*E184</f>
        <v>0</v>
      </c>
    </row>
    <row r="185" spans="1:6" x14ac:dyDescent="0.3">
      <c r="A185" s="322"/>
      <c r="B185" s="352"/>
      <c r="C185" s="423"/>
      <c r="D185" s="424"/>
      <c r="E185" s="424"/>
      <c r="F185" s="425"/>
    </row>
    <row r="186" spans="1:6" x14ac:dyDescent="0.3">
      <c r="A186" s="322"/>
      <c r="B186" s="352"/>
      <c r="C186" s="389"/>
      <c r="D186" s="417"/>
      <c r="E186" s="417"/>
    </row>
    <row r="187" spans="1:6" ht="14.4" thickBot="1" x14ac:dyDescent="0.35">
      <c r="A187" s="321"/>
      <c r="B187" s="254" t="s">
        <v>496</v>
      </c>
      <c r="C187" s="421"/>
      <c r="D187" s="426"/>
      <c r="E187" s="426"/>
      <c r="F187" s="427">
        <f>SUM(F104:F184)</f>
        <v>0</v>
      </c>
    </row>
    <row r="188" spans="1:6" ht="14.4" thickTop="1" x14ac:dyDescent="0.3">
      <c r="A188" s="322"/>
      <c r="B188" s="352"/>
      <c r="C188" s="389"/>
      <c r="D188" s="417"/>
      <c r="E188" s="417"/>
    </row>
    <row r="189" spans="1:6" x14ac:dyDescent="0.3">
      <c r="A189" s="322"/>
      <c r="B189" s="352"/>
      <c r="C189" s="389"/>
      <c r="D189" s="417"/>
      <c r="E189" s="417"/>
    </row>
    <row r="190" spans="1:6" x14ac:dyDescent="0.3">
      <c r="A190" s="322"/>
      <c r="B190" s="352"/>
      <c r="C190" s="389"/>
      <c r="D190" s="417"/>
      <c r="E190" s="417"/>
    </row>
    <row r="191" spans="1:6" ht="14.4" thickBot="1" x14ac:dyDescent="0.35">
      <c r="A191" s="334" t="s">
        <v>32</v>
      </c>
      <c r="B191" s="254" t="s">
        <v>497</v>
      </c>
      <c r="C191" s="421"/>
      <c r="D191" s="314"/>
      <c r="E191" s="314"/>
      <c r="F191" s="427"/>
    </row>
    <row r="192" spans="1:6" ht="14.4" thickTop="1" x14ac:dyDescent="0.3">
      <c r="A192" s="322"/>
      <c r="B192" s="352"/>
      <c r="C192" s="389"/>
      <c r="D192" s="417"/>
      <c r="E192" s="417"/>
    </row>
    <row r="193" spans="1:6" x14ac:dyDescent="0.3">
      <c r="A193" s="322"/>
      <c r="B193" s="352" t="s">
        <v>498</v>
      </c>
      <c r="C193" s="389"/>
      <c r="D193" s="417"/>
      <c r="E193" s="417"/>
    </row>
    <row r="194" spans="1:6" ht="69" x14ac:dyDescent="0.3">
      <c r="A194" s="322" t="s">
        <v>29</v>
      </c>
      <c r="B194" s="352" t="s">
        <v>499</v>
      </c>
      <c r="C194" s="389" t="s">
        <v>105</v>
      </c>
      <c r="D194" s="417">
        <v>1</v>
      </c>
      <c r="E194" s="417"/>
      <c r="F194" s="420">
        <f>+D194*E194</f>
        <v>0</v>
      </c>
    </row>
    <row r="195" spans="1:6" x14ac:dyDescent="0.3">
      <c r="A195" s="322"/>
      <c r="B195" s="352"/>
      <c r="C195" s="389"/>
      <c r="D195" s="417"/>
      <c r="E195" s="417"/>
    </row>
    <row r="196" spans="1:6" x14ac:dyDescent="0.3">
      <c r="A196" s="322"/>
      <c r="B196" s="352" t="s">
        <v>500</v>
      </c>
      <c r="C196" s="389"/>
      <c r="D196" s="417"/>
      <c r="E196" s="417"/>
    </row>
    <row r="197" spans="1:6" ht="193.2" x14ac:dyDescent="0.3">
      <c r="A197" s="322" t="s">
        <v>30</v>
      </c>
      <c r="B197" s="352" t="s">
        <v>501</v>
      </c>
      <c r="C197" s="389" t="s">
        <v>105</v>
      </c>
      <c r="D197" s="417">
        <v>1</v>
      </c>
      <c r="E197" s="417"/>
      <c r="F197" s="420">
        <f>+D197*E197</f>
        <v>0</v>
      </c>
    </row>
    <row r="198" spans="1:6" x14ac:dyDescent="0.3">
      <c r="A198" s="322"/>
      <c r="B198" s="352"/>
      <c r="C198" s="389"/>
      <c r="D198" s="417"/>
      <c r="E198" s="417"/>
    </row>
    <row r="199" spans="1:6" x14ac:dyDescent="0.3">
      <c r="A199" s="322"/>
      <c r="B199" s="352" t="s">
        <v>502</v>
      </c>
      <c r="C199" s="389"/>
      <c r="D199" s="417"/>
      <c r="E199" s="417"/>
    </row>
    <row r="200" spans="1:6" x14ac:dyDescent="0.3">
      <c r="A200" s="322" t="s">
        <v>32</v>
      </c>
      <c r="B200" s="352" t="s">
        <v>503</v>
      </c>
      <c r="C200" s="389" t="s">
        <v>105</v>
      </c>
      <c r="D200" s="417">
        <v>2</v>
      </c>
      <c r="E200" s="417"/>
      <c r="F200" s="420">
        <f>+D200*E200</f>
        <v>0</v>
      </c>
    </row>
    <row r="201" spans="1:6" x14ac:dyDescent="0.3">
      <c r="A201" s="322"/>
      <c r="B201" s="352"/>
      <c r="C201" s="389"/>
      <c r="D201" s="417"/>
      <c r="E201" s="417"/>
    </row>
    <row r="202" spans="1:6" x14ac:dyDescent="0.3">
      <c r="A202" s="322"/>
      <c r="B202" s="352" t="s">
        <v>504</v>
      </c>
      <c r="C202" s="389"/>
      <c r="D202" s="417"/>
      <c r="E202" s="417"/>
    </row>
    <row r="203" spans="1:6" ht="27.6" x14ac:dyDescent="0.3">
      <c r="A203" s="322" t="s">
        <v>178</v>
      </c>
      <c r="B203" s="352" t="s">
        <v>505</v>
      </c>
      <c r="C203" s="389" t="s">
        <v>218</v>
      </c>
      <c r="D203" s="417">
        <v>300</v>
      </c>
      <c r="E203" s="417"/>
      <c r="F203" s="420">
        <f>+D203*E203</f>
        <v>0</v>
      </c>
    </row>
    <row r="204" spans="1:6" x14ac:dyDescent="0.3">
      <c r="A204" s="322"/>
      <c r="B204" s="352"/>
      <c r="C204" s="389"/>
      <c r="D204" s="417"/>
      <c r="E204" s="417"/>
    </row>
    <row r="205" spans="1:6" x14ac:dyDescent="0.3">
      <c r="A205" s="322"/>
      <c r="B205" s="353" t="s">
        <v>506</v>
      </c>
      <c r="C205" s="389"/>
      <c r="D205" s="417"/>
      <c r="E205" s="417"/>
    </row>
    <row r="206" spans="1:6" ht="27.6" x14ac:dyDescent="0.3">
      <c r="A206" s="322" t="s">
        <v>34</v>
      </c>
      <c r="B206" s="353" t="s">
        <v>507</v>
      </c>
      <c r="C206" s="389" t="s">
        <v>102</v>
      </c>
      <c r="D206" s="417">
        <v>1</v>
      </c>
      <c r="E206" s="417"/>
      <c r="F206" s="420">
        <f>+D206*E206</f>
        <v>0</v>
      </c>
    </row>
    <row r="207" spans="1:6" x14ac:dyDescent="0.3">
      <c r="A207" s="322"/>
      <c r="B207" s="352"/>
      <c r="C207" s="389"/>
      <c r="D207" s="417"/>
      <c r="E207" s="417"/>
    </row>
    <row r="208" spans="1:6" x14ac:dyDescent="0.3">
      <c r="A208" s="322" t="s">
        <v>35</v>
      </c>
      <c r="B208" s="353" t="s">
        <v>508</v>
      </c>
      <c r="C208" s="389" t="s">
        <v>102</v>
      </c>
      <c r="D208" s="417">
        <v>1</v>
      </c>
      <c r="E208" s="417"/>
      <c r="F208" s="420">
        <f>+D208*E208</f>
        <v>0</v>
      </c>
    </row>
    <row r="209" spans="1:6" x14ac:dyDescent="0.3">
      <c r="A209" s="322"/>
      <c r="B209" s="428"/>
      <c r="C209" s="429"/>
      <c r="D209" s="430"/>
      <c r="E209" s="430"/>
      <c r="F209" s="431"/>
    </row>
    <row r="210" spans="1:6" x14ac:dyDescent="0.3">
      <c r="A210" s="322"/>
      <c r="B210" s="428"/>
      <c r="C210" s="429"/>
      <c r="D210" s="430"/>
      <c r="E210" s="430"/>
      <c r="F210" s="431"/>
    </row>
    <row r="211" spans="1:6" ht="14.4" thickBot="1" x14ac:dyDescent="0.35">
      <c r="A211" s="321"/>
      <c r="B211" s="254" t="s">
        <v>509</v>
      </c>
      <c r="C211" s="421"/>
      <c r="D211" s="426"/>
      <c r="E211" s="426"/>
      <c r="F211" s="427">
        <f>SUM(F194:F208)</f>
        <v>0</v>
      </c>
    </row>
    <row r="212" spans="1:6" ht="14.4" thickTop="1" x14ac:dyDescent="0.3">
      <c r="A212" s="322"/>
      <c r="B212" s="352"/>
      <c r="C212" s="389"/>
      <c r="D212" s="417"/>
      <c r="E212" s="417"/>
    </row>
    <row r="213" spans="1:6" x14ac:dyDescent="0.3">
      <c r="A213" s="322"/>
      <c r="B213" s="352"/>
      <c r="C213" s="389"/>
      <c r="D213" s="417"/>
      <c r="E213" s="417"/>
    </row>
    <row r="214" spans="1:6" x14ac:dyDescent="0.3">
      <c r="A214" s="322"/>
      <c r="B214" s="352"/>
      <c r="C214" s="389"/>
      <c r="D214" s="417"/>
      <c r="E214" s="417"/>
    </row>
    <row r="215" spans="1:6" ht="18.600000000000001" thickBot="1" x14ac:dyDescent="0.4">
      <c r="A215" s="315" t="s">
        <v>1067</v>
      </c>
      <c r="B215" s="388" t="s">
        <v>1100</v>
      </c>
      <c r="C215" s="360"/>
      <c r="D215" s="317"/>
      <c r="E215" s="318"/>
      <c r="F215" s="418"/>
    </row>
    <row r="216" spans="1:6" ht="18.600000000000001" thickTop="1" x14ac:dyDescent="0.35">
      <c r="A216" s="507"/>
      <c r="B216" s="508"/>
      <c r="C216" s="509"/>
      <c r="D216" s="510"/>
      <c r="E216" s="511"/>
      <c r="F216" s="512"/>
    </row>
    <row r="217" spans="1:6" ht="15.6" x14ac:dyDescent="0.3">
      <c r="A217" s="322"/>
      <c r="B217" s="513" t="s">
        <v>1065</v>
      </c>
      <c r="C217" s="389"/>
      <c r="D217" s="417"/>
      <c r="E217" s="417"/>
    </row>
    <row r="218" spans="1:6" x14ac:dyDescent="0.3">
      <c r="A218" s="322"/>
      <c r="B218" s="352"/>
      <c r="C218" s="389"/>
      <c r="D218" s="417"/>
      <c r="E218" s="417"/>
    </row>
    <row r="219" spans="1:6" x14ac:dyDescent="0.3">
      <c r="A219" s="322"/>
      <c r="B219" s="352"/>
      <c r="C219" s="389"/>
      <c r="D219" s="417"/>
      <c r="E219" s="417"/>
    </row>
    <row r="220" spans="1:6" x14ac:dyDescent="0.3">
      <c r="A220" s="322"/>
      <c r="B220" s="352" t="str">
        <f>+B98</f>
        <v>SCENSKA OSVETLITEV SKUPAJ</v>
      </c>
      <c r="C220" s="389"/>
      <c r="D220" s="417"/>
      <c r="E220" s="417"/>
      <c r="F220" s="420">
        <f>+F98</f>
        <v>0</v>
      </c>
    </row>
    <row r="221" spans="1:6" x14ac:dyDescent="0.3">
      <c r="A221" s="322"/>
      <c r="B221" s="352" t="str">
        <f>+B187</f>
        <v>AVDIO OPREMA SKUPAJ</v>
      </c>
      <c r="C221" s="389"/>
      <c r="D221" s="417"/>
      <c r="E221" s="417"/>
      <c r="F221" s="420">
        <f>+F187</f>
        <v>0</v>
      </c>
    </row>
    <row r="222" spans="1:6" x14ac:dyDescent="0.3">
      <c r="B222" s="432" t="str">
        <f>+B211</f>
        <v>MREŽNA OPREMA SKUPAJ</v>
      </c>
      <c r="F222" s="420">
        <f>+F211</f>
        <v>0</v>
      </c>
    </row>
    <row r="224" spans="1:6" ht="14.4" thickBot="1" x14ac:dyDescent="0.35">
      <c r="B224" s="435" t="s">
        <v>1066</v>
      </c>
      <c r="C224" s="434"/>
      <c r="D224" s="427"/>
      <c r="E224" s="427"/>
      <c r="F224" s="427">
        <f>SUM(F220:F223)</f>
        <v>0</v>
      </c>
    </row>
    <row r="225" ht="14.4" thickTop="1" x14ac:dyDescent="0.3"/>
  </sheetData>
  <pageMargins left="0.98425196850393704" right="0.19685039370078741" top="0.74803149606299213" bottom="0.74803149606299213" header="0.31496062992125984" footer="0.31496062992125984"/>
  <pageSetup paperSize="9" orientation="portrait" r:id="rId1"/>
  <headerFooter>
    <oddHeader>&amp;R&amp;"Arial Narrow,Navadno"&amp;9KAZEMATE - Razpisna dokumentacija - PZR - Popis del</oddHeader>
    <oddFooter>&amp;R&amp;"Arial Narrow,Navadno"&amp;9OPREMA - MULTIMEDIJA    Str. &amp;P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451"/>
  <sheetViews>
    <sheetView topLeftCell="A51" zoomScaleNormal="100" workbookViewId="0">
      <selection activeCell="L433" sqref="L433"/>
    </sheetView>
  </sheetViews>
  <sheetFormatPr defaultColWidth="9.109375" defaultRowHeight="13.8" x14ac:dyDescent="0.3"/>
  <cols>
    <col min="1" max="1" width="5" style="128" customWidth="1"/>
    <col min="2" max="2" width="46.88671875" style="128" customWidth="1"/>
    <col min="3" max="3" width="9.109375" style="150"/>
    <col min="4" max="4" width="9.88671875" style="132" bestFit="1" customWidth="1"/>
    <col min="5" max="5" width="9.6640625" style="255" customWidth="1"/>
    <col min="6" max="6" width="9.6640625" style="132" customWidth="1"/>
    <col min="7" max="16384" width="9.109375" style="128"/>
  </cols>
  <sheetData>
    <row r="1" spans="1:6" x14ac:dyDescent="0.3">
      <c r="A1" s="127"/>
      <c r="D1" s="131"/>
      <c r="E1" s="185"/>
    </row>
    <row r="2" spans="1:6" ht="14.4" thickBot="1" x14ac:dyDescent="0.35">
      <c r="A2" s="123" t="s">
        <v>122</v>
      </c>
      <c r="B2" s="124" t="s">
        <v>123</v>
      </c>
      <c r="C2" s="125" t="s">
        <v>124</v>
      </c>
      <c r="D2" s="126" t="s">
        <v>125</v>
      </c>
      <c r="E2" s="186" t="s">
        <v>126</v>
      </c>
      <c r="F2" s="126" t="s">
        <v>127</v>
      </c>
    </row>
    <row r="3" spans="1:6" ht="14.4" thickTop="1" x14ac:dyDescent="0.3">
      <c r="A3" s="300"/>
      <c r="B3" s="301"/>
      <c r="C3" s="302"/>
      <c r="D3" s="303"/>
      <c r="E3" s="304"/>
      <c r="F3" s="303"/>
    </row>
    <row r="4" spans="1:6" s="320" customFormat="1" ht="18.600000000000001" thickBot="1" x14ac:dyDescent="0.4">
      <c r="A4" s="305" t="s">
        <v>840</v>
      </c>
      <c r="B4" s="308" t="s">
        <v>16</v>
      </c>
      <c r="C4" s="306"/>
      <c r="D4" s="307"/>
      <c r="E4" s="307"/>
      <c r="F4" s="307"/>
    </row>
    <row r="5" spans="1:6" ht="14.4" thickTop="1" x14ac:dyDescent="0.3"/>
    <row r="6" spans="1:6" ht="14.4" thickBot="1" x14ac:dyDescent="0.35">
      <c r="A6" s="399" t="s">
        <v>841</v>
      </c>
      <c r="B6" s="514" t="s">
        <v>522</v>
      </c>
      <c r="C6" s="366"/>
      <c r="D6" s="256"/>
      <c r="E6" s="256"/>
      <c r="F6" s="256"/>
    </row>
    <row r="7" spans="1:6" ht="14.4" thickTop="1" x14ac:dyDescent="0.3">
      <c r="A7" s="251"/>
      <c r="B7" s="252"/>
      <c r="C7" s="530"/>
      <c r="D7" s="257"/>
      <c r="E7" s="257"/>
      <c r="F7" s="257"/>
    </row>
    <row r="8" spans="1:6" ht="31.5" customHeight="1" x14ac:dyDescent="0.3">
      <c r="A8" s="191"/>
      <c r="B8" s="610" t="s">
        <v>523</v>
      </c>
      <c r="C8" s="610"/>
      <c r="D8" s="610"/>
      <c r="E8" s="610"/>
      <c r="F8" s="610"/>
    </row>
    <row r="9" spans="1:6" x14ac:dyDescent="0.3">
      <c r="A9" s="191"/>
      <c r="B9" s="163"/>
    </row>
    <row r="10" spans="1:6" ht="46.5" customHeight="1" x14ac:dyDescent="0.3">
      <c r="A10" s="191"/>
      <c r="B10" s="608" t="s">
        <v>524</v>
      </c>
      <c r="C10" s="608"/>
      <c r="D10" s="608"/>
      <c r="E10" s="608"/>
      <c r="F10" s="608"/>
    </row>
    <row r="11" spans="1:6" x14ac:dyDescent="0.3">
      <c r="A11" s="191"/>
      <c r="B11" s="249"/>
    </row>
    <row r="12" spans="1:6" ht="34.5" customHeight="1" x14ac:dyDescent="0.3">
      <c r="A12" s="191"/>
      <c r="B12" s="608" t="s">
        <v>525</v>
      </c>
      <c r="C12" s="608"/>
      <c r="D12" s="608"/>
      <c r="E12" s="608"/>
      <c r="F12" s="608"/>
    </row>
    <row r="13" spans="1:6" x14ac:dyDescent="0.3">
      <c r="A13" s="191"/>
      <c r="B13" s="249"/>
    </row>
    <row r="14" spans="1:6" ht="54" customHeight="1" x14ac:dyDescent="0.3">
      <c r="A14" s="191"/>
      <c r="B14" s="608" t="s">
        <v>526</v>
      </c>
      <c r="C14" s="608"/>
      <c r="D14" s="608"/>
      <c r="E14" s="608"/>
      <c r="F14" s="608"/>
    </row>
    <row r="15" spans="1:6" x14ac:dyDescent="0.3">
      <c r="A15" s="191"/>
      <c r="B15" s="249"/>
    </row>
    <row r="16" spans="1:6" ht="33" customHeight="1" x14ac:dyDescent="0.3">
      <c r="A16" s="191"/>
      <c r="B16" s="608" t="s">
        <v>527</v>
      </c>
      <c r="C16" s="608"/>
      <c r="D16" s="608"/>
      <c r="E16" s="608"/>
      <c r="F16" s="608"/>
    </row>
    <row r="17" spans="1:6" x14ac:dyDescent="0.3">
      <c r="A17" s="191"/>
      <c r="B17" s="249"/>
    </row>
    <row r="18" spans="1:6" ht="29.25" customHeight="1" x14ac:dyDescent="0.3">
      <c r="A18" s="191"/>
      <c r="B18" s="608" t="s">
        <v>528</v>
      </c>
      <c r="C18" s="608"/>
      <c r="D18" s="608"/>
      <c r="E18" s="608"/>
      <c r="F18" s="608"/>
    </row>
    <row r="19" spans="1:6" x14ac:dyDescent="0.3">
      <c r="A19" s="191"/>
      <c r="B19" s="249"/>
    </row>
    <row r="20" spans="1:6" ht="42" customHeight="1" x14ac:dyDescent="0.3">
      <c r="A20" s="191"/>
      <c r="B20" s="608" t="s">
        <v>529</v>
      </c>
      <c r="C20" s="608"/>
      <c r="D20" s="608"/>
      <c r="E20" s="608"/>
      <c r="F20" s="608"/>
    </row>
    <row r="21" spans="1:6" x14ac:dyDescent="0.3">
      <c r="A21" s="191"/>
      <c r="B21" s="249"/>
    </row>
    <row r="22" spans="1:6" x14ac:dyDescent="0.3">
      <c r="A22" s="191"/>
      <c r="B22" s="249" t="s">
        <v>530</v>
      </c>
    </row>
    <row r="23" spans="1:6" x14ac:dyDescent="0.3">
      <c r="A23" s="191"/>
      <c r="B23" s="249"/>
    </row>
    <row r="24" spans="1:6" ht="54.75" customHeight="1" x14ac:dyDescent="0.3">
      <c r="A24" s="191"/>
      <c r="B24" s="608" t="s">
        <v>531</v>
      </c>
      <c r="C24" s="608"/>
      <c r="D24" s="608"/>
      <c r="E24" s="608"/>
      <c r="F24" s="608"/>
    </row>
    <row r="25" spans="1:6" x14ac:dyDescent="0.3">
      <c r="A25" s="191"/>
      <c r="B25" s="249"/>
    </row>
    <row r="26" spans="1:6" ht="35.25" customHeight="1" x14ac:dyDescent="0.3">
      <c r="A26" s="191"/>
      <c r="B26" s="608" t="s">
        <v>532</v>
      </c>
      <c r="C26" s="608"/>
      <c r="D26" s="608"/>
      <c r="E26" s="608"/>
      <c r="F26" s="608"/>
    </row>
    <row r="27" spans="1:6" x14ac:dyDescent="0.3">
      <c r="A27" s="191"/>
      <c r="B27" s="249"/>
    </row>
    <row r="28" spans="1:6" ht="46.5" customHeight="1" x14ac:dyDescent="0.3">
      <c r="A28" s="191"/>
      <c r="B28" s="608" t="s">
        <v>533</v>
      </c>
      <c r="C28" s="608"/>
      <c r="D28" s="608"/>
      <c r="E28" s="608"/>
      <c r="F28" s="608"/>
    </row>
    <row r="29" spans="1:6" x14ac:dyDescent="0.3">
      <c r="A29" s="191"/>
      <c r="B29" s="249"/>
    </row>
    <row r="30" spans="1:6" ht="37.5" customHeight="1" x14ac:dyDescent="0.3">
      <c r="A30" s="191"/>
      <c r="B30" s="608" t="s">
        <v>534</v>
      </c>
      <c r="C30" s="608"/>
      <c r="D30" s="608"/>
      <c r="E30" s="608"/>
      <c r="F30" s="608"/>
    </row>
    <row r="31" spans="1:6" x14ac:dyDescent="0.3">
      <c r="A31" s="191"/>
      <c r="B31" s="249"/>
    </row>
    <row r="32" spans="1:6" ht="20.25" customHeight="1" x14ac:dyDescent="0.3">
      <c r="A32" s="191"/>
      <c r="B32" s="608" t="s">
        <v>535</v>
      </c>
      <c r="C32" s="608"/>
      <c r="D32" s="608"/>
      <c r="E32" s="608"/>
      <c r="F32" s="608"/>
    </row>
    <row r="33" spans="1:6" x14ac:dyDescent="0.3">
      <c r="A33" s="191"/>
      <c r="B33" s="249"/>
    </row>
    <row r="34" spans="1:6" ht="47.25" customHeight="1" x14ac:dyDescent="0.3">
      <c r="A34" s="191"/>
      <c r="B34" s="608" t="s">
        <v>536</v>
      </c>
      <c r="C34" s="608"/>
      <c r="D34" s="608"/>
      <c r="E34" s="608"/>
      <c r="F34" s="608"/>
    </row>
    <row r="35" spans="1:6" x14ac:dyDescent="0.3">
      <c r="A35" s="191"/>
      <c r="B35" s="249"/>
    </row>
    <row r="36" spans="1:6" ht="33" customHeight="1" x14ac:dyDescent="0.3">
      <c r="A36" s="191"/>
      <c r="B36" s="608" t="s">
        <v>537</v>
      </c>
      <c r="C36" s="608"/>
      <c r="D36" s="608"/>
      <c r="E36" s="608"/>
      <c r="F36" s="608"/>
    </row>
    <row r="37" spans="1:6" x14ac:dyDescent="0.3">
      <c r="A37" s="191"/>
      <c r="B37" s="249"/>
    </row>
    <row r="38" spans="1:6" ht="21" customHeight="1" x14ac:dyDescent="0.3">
      <c r="A38" s="191"/>
      <c r="B38" s="608" t="s">
        <v>538</v>
      </c>
      <c r="C38" s="608"/>
      <c r="D38" s="608"/>
      <c r="E38" s="608"/>
      <c r="F38" s="608"/>
    </row>
    <row r="39" spans="1:6" x14ac:dyDescent="0.3">
      <c r="A39" s="191"/>
      <c r="B39" s="249"/>
    </row>
    <row r="40" spans="1:6" x14ac:dyDescent="0.3">
      <c r="A40" s="191"/>
      <c r="B40" s="608" t="s">
        <v>539</v>
      </c>
      <c r="C40" s="608"/>
      <c r="D40" s="608"/>
      <c r="E40" s="608"/>
      <c r="F40" s="608"/>
    </row>
    <row r="41" spans="1:6" x14ac:dyDescent="0.3">
      <c r="A41" s="191"/>
      <c r="B41" s="249"/>
    </row>
    <row r="42" spans="1:6" ht="28.5" customHeight="1" x14ac:dyDescent="0.3">
      <c r="A42" s="191"/>
      <c r="B42" s="608" t="s">
        <v>540</v>
      </c>
      <c r="C42" s="608"/>
      <c r="D42" s="608"/>
      <c r="E42" s="608"/>
      <c r="F42" s="608"/>
    </row>
    <row r="43" spans="1:6" x14ac:dyDescent="0.3">
      <c r="A43" s="191"/>
      <c r="B43" s="249"/>
    </row>
    <row r="44" spans="1:6" x14ac:dyDescent="0.3">
      <c r="A44" s="191"/>
      <c r="B44" s="611" t="s">
        <v>541</v>
      </c>
      <c r="C44" s="611"/>
      <c r="D44" s="611"/>
      <c r="E44" s="611"/>
      <c r="F44" s="611"/>
    </row>
    <row r="45" spans="1:6" x14ac:dyDescent="0.3">
      <c r="A45" s="191"/>
      <c r="B45" s="249"/>
    </row>
    <row r="46" spans="1:6" ht="29.25" customHeight="1" x14ac:dyDescent="0.3">
      <c r="A46" s="191"/>
      <c r="B46" s="608" t="s">
        <v>542</v>
      </c>
      <c r="C46" s="608"/>
      <c r="D46" s="608"/>
      <c r="E46" s="608"/>
      <c r="F46" s="608"/>
    </row>
    <row r="47" spans="1:6" x14ac:dyDescent="0.3">
      <c r="A47" s="191"/>
      <c r="B47" s="250"/>
    </row>
    <row r="48" spans="1:6" x14ac:dyDescent="0.3">
      <c r="A48" s="191"/>
      <c r="B48" s="608" t="s">
        <v>543</v>
      </c>
      <c r="C48" s="608"/>
      <c r="D48" s="608"/>
      <c r="E48" s="608"/>
      <c r="F48" s="608"/>
    </row>
    <row r="49" spans="1:6" x14ac:dyDescent="0.3">
      <c r="A49" s="191"/>
      <c r="B49" s="250"/>
    </row>
    <row r="53" spans="1:6" ht="14.4" thickBot="1" x14ac:dyDescent="0.35">
      <c r="A53" s="565" t="s">
        <v>29</v>
      </c>
      <c r="B53" s="566" t="s">
        <v>544</v>
      </c>
      <c r="C53" s="567"/>
      <c r="D53" s="568"/>
      <c r="E53" s="569"/>
      <c r="F53" s="570"/>
    </row>
    <row r="54" spans="1:6" ht="14.4" thickTop="1" x14ac:dyDescent="0.3">
      <c r="A54" s="159"/>
      <c r="B54" s="160"/>
      <c r="C54" s="161"/>
      <c r="D54" s="258"/>
      <c r="E54" s="259"/>
      <c r="F54" s="260"/>
    </row>
    <row r="55" spans="1:6" x14ac:dyDescent="0.3">
      <c r="A55" s="162"/>
      <c r="B55" s="299" t="s">
        <v>545</v>
      </c>
      <c r="C55" s="164"/>
      <c r="D55" s="261"/>
      <c r="E55" s="262"/>
      <c r="F55" s="263"/>
    </row>
    <row r="56" spans="1:6" x14ac:dyDescent="0.3">
      <c r="B56" s="147"/>
      <c r="D56" s="264"/>
    </row>
    <row r="57" spans="1:6" ht="69" customHeight="1" x14ac:dyDescent="0.3">
      <c r="A57" s="166">
        <f>MAX($A$9:A56)+1</f>
        <v>1</v>
      </c>
      <c r="B57" s="82" t="s">
        <v>546</v>
      </c>
      <c r="D57" s="264"/>
    </row>
    <row r="58" spans="1:6" x14ac:dyDescent="0.3">
      <c r="B58" s="147"/>
      <c r="D58" s="264"/>
    </row>
    <row r="59" spans="1:6" x14ac:dyDescent="0.3">
      <c r="B59" s="147" t="s">
        <v>547</v>
      </c>
      <c r="D59" s="264"/>
    </row>
    <row r="60" spans="1:6" x14ac:dyDescent="0.3">
      <c r="B60" s="147" t="s">
        <v>548</v>
      </c>
      <c r="D60" s="264"/>
    </row>
    <row r="61" spans="1:6" x14ac:dyDescent="0.3">
      <c r="B61" s="147" t="s">
        <v>549</v>
      </c>
      <c r="C61" s="150" t="s">
        <v>105</v>
      </c>
      <c r="D61" s="264">
        <v>1</v>
      </c>
      <c r="E61" s="265"/>
      <c r="F61" s="266">
        <f>+E61*D61</f>
        <v>0</v>
      </c>
    </row>
    <row r="62" spans="1:6" x14ac:dyDescent="0.3">
      <c r="B62" s="147" t="s">
        <v>550</v>
      </c>
      <c r="D62" s="264"/>
    </row>
    <row r="63" spans="1:6" x14ac:dyDescent="0.3">
      <c r="A63" s="167"/>
      <c r="B63" s="214" t="s">
        <v>551</v>
      </c>
      <c r="C63" s="215"/>
      <c r="D63" s="267"/>
      <c r="E63" s="268"/>
      <c r="F63" s="269"/>
    </row>
    <row r="64" spans="1:6" x14ac:dyDescent="0.3">
      <c r="B64" s="168"/>
      <c r="D64" s="264"/>
      <c r="E64" s="187"/>
    </row>
    <row r="65" spans="1:6" ht="41.4" x14ac:dyDescent="0.3">
      <c r="A65" s="166">
        <f>MAX($A$9:A64)+1</f>
        <v>2</v>
      </c>
      <c r="B65" s="168" t="s">
        <v>552</v>
      </c>
      <c r="D65" s="264"/>
      <c r="E65" s="187"/>
    </row>
    <row r="66" spans="1:6" x14ac:dyDescent="0.3">
      <c r="B66" s="168" t="s">
        <v>553</v>
      </c>
      <c r="D66" s="264"/>
      <c r="E66" s="187"/>
    </row>
    <row r="67" spans="1:6" x14ac:dyDescent="0.3">
      <c r="B67" s="168" t="s">
        <v>554</v>
      </c>
      <c r="D67" s="264"/>
      <c r="E67" s="187"/>
    </row>
    <row r="68" spans="1:6" x14ac:dyDescent="0.3">
      <c r="B68" s="168" t="s">
        <v>555</v>
      </c>
      <c r="D68" s="264"/>
      <c r="E68" s="187"/>
      <c r="F68" s="270"/>
    </row>
    <row r="69" spans="1:6" x14ac:dyDescent="0.3">
      <c r="B69" s="168" t="s">
        <v>556</v>
      </c>
      <c r="C69" s="150" t="s">
        <v>105</v>
      </c>
      <c r="D69" s="264">
        <v>1</v>
      </c>
      <c r="E69" s="265"/>
      <c r="F69" s="266">
        <f>+E69*D69</f>
        <v>0</v>
      </c>
    </row>
    <row r="70" spans="1:6" x14ac:dyDescent="0.3">
      <c r="A70" s="167"/>
      <c r="B70" s="214" t="s">
        <v>551</v>
      </c>
      <c r="C70" s="215"/>
      <c r="D70" s="267"/>
      <c r="E70" s="268"/>
      <c r="F70" s="269"/>
    </row>
    <row r="71" spans="1:6" x14ac:dyDescent="0.3">
      <c r="B71" s="168"/>
      <c r="D71" s="264"/>
      <c r="E71" s="187"/>
    </row>
    <row r="72" spans="1:6" ht="41.4" x14ac:dyDescent="0.3">
      <c r="A72" s="166">
        <f>MAX($A$9:A71)+1</f>
        <v>3</v>
      </c>
      <c r="B72" s="168" t="s">
        <v>557</v>
      </c>
      <c r="D72" s="264"/>
      <c r="E72" s="187"/>
    </row>
    <row r="73" spans="1:6" x14ac:dyDescent="0.3">
      <c r="B73" s="168" t="s">
        <v>558</v>
      </c>
      <c r="D73" s="264"/>
      <c r="E73" s="187"/>
    </row>
    <row r="74" spans="1:6" x14ac:dyDescent="0.3">
      <c r="B74" s="168" t="s">
        <v>559</v>
      </c>
      <c r="D74" s="264"/>
      <c r="E74" s="187"/>
    </row>
    <row r="75" spans="1:6" x14ac:dyDescent="0.3">
      <c r="B75" s="168" t="s">
        <v>555</v>
      </c>
      <c r="D75" s="264"/>
      <c r="E75" s="187"/>
      <c r="F75" s="270"/>
    </row>
    <row r="76" spans="1:6" x14ac:dyDescent="0.3">
      <c r="B76" s="168" t="s">
        <v>560</v>
      </c>
      <c r="C76" s="150" t="s">
        <v>105</v>
      </c>
      <c r="D76" s="264">
        <v>1</v>
      </c>
      <c r="E76" s="265"/>
      <c r="F76" s="266">
        <f>+E76*D76</f>
        <v>0</v>
      </c>
    </row>
    <row r="77" spans="1:6" x14ac:dyDescent="0.3">
      <c r="A77" s="167"/>
      <c r="B77" s="214" t="s">
        <v>551</v>
      </c>
      <c r="C77" s="215"/>
      <c r="D77" s="267"/>
      <c r="E77" s="268"/>
      <c r="F77" s="269"/>
    </row>
    <row r="78" spans="1:6" x14ac:dyDescent="0.3">
      <c r="B78" s="147"/>
      <c r="D78" s="264"/>
      <c r="F78" s="270"/>
    </row>
    <row r="79" spans="1:6" ht="41.4" x14ac:dyDescent="0.3">
      <c r="A79" s="166">
        <f>MAX($A$9:A78)+1</f>
        <v>4</v>
      </c>
      <c r="B79" s="147" t="s">
        <v>561</v>
      </c>
      <c r="D79" s="264"/>
    </row>
    <row r="80" spans="1:6" x14ac:dyDescent="0.3">
      <c r="B80" s="147" t="s">
        <v>562</v>
      </c>
      <c r="C80" s="150" t="s">
        <v>105</v>
      </c>
      <c r="D80" s="264">
        <v>2</v>
      </c>
      <c r="E80" s="265"/>
      <c r="F80" s="266">
        <f>+E80*D80</f>
        <v>0</v>
      </c>
    </row>
    <row r="81" spans="1:6" x14ac:dyDescent="0.3">
      <c r="B81" s="147" t="s">
        <v>563</v>
      </c>
      <c r="C81" s="150" t="s">
        <v>105</v>
      </c>
      <c r="D81" s="264">
        <v>2</v>
      </c>
      <c r="E81" s="265"/>
      <c r="F81" s="266">
        <f>+E81*D81</f>
        <v>0</v>
      </c>
    </row>
    <row r="82" spans="1:6" x14ac:dyDescent="0.3">
      <c r="B82" s="147"/>
      <c r="D82" s="264"/>
      <c r="F82" s="270"/>
    </row>
    <row r="83" spans="1:6" ht="41.4" x14ac:dyDescent="0.3">
      <c r="A83" s="166">
        <f>MAX($A$9:A82)+1</f>
        <v>5</v>
      </c>
      <c r="B83" s="147" t="s">
        <v>564</v>
      </c>
      <c r="D83" s="264"/>
      <c r="F83" s="270"/>
    </row>
    <row r="84" spans="1:6" x14ac:dyDescent="0.3">
      <c r="B84" s="147" t="s">
        <v>565</v>
      </c>
      <c r="C84" s="150" t="s">
        <v>105</v>
      </c>
      <c r="D84" s="264">
        <v>2</v>
      </c>
      <c r="E84" s="265"/>
      <c r="F84" s="266">
        <f>+E84*D84</f>
        <v>0</v>
      </c>
    </row>
    <row r="85" spans="1:6" x14ac:dyDescent="0.3">
      <c r="B85" s="147"/>
      <c r="D85" s="264"/>
    </row>
    <row r="86" spans="1:6" ht="41.4" x14ac:dyDescent="0.3">
      <c r="A86" s="166">
        <f>MAX($A$9:A85)+1</f>
        <v>6</v>
      </c>
      <c r="B86" s="147" t="s">
        <v>566</v>
      </c>
      <c r="D86" s="264"/>
      <c r="E86" s="185"/>
    </row>
    <row r="87" spans="1:6" x14ac:dyDescent="0.3">
      <c r="B87" s="147" t="s">
        <v>567</v>
      </c>
      <c r="C87" s="150" t="s">
        <v>105</v>
      </c>
      <c r="D87" s="264">
        <v>1</v>
      </c>
      <c r="E87" s="265"/>
      <c r="F87" s="266">
        <f>+E87*D87</f>
        <v>0</v>
      </c>
    </row>
    <row r="88" spans="1:6" x14ac:dyDescent="0.3">
      <c r="A88" s="188"/>
      <c r="B88" s="147" t="s">
        <v>568</v>
      </c>
      <c r="C88" s="150" t="s">
        <v>105</v>
      </c>
      <c r="D88" s="264">
        <v>1</v>
      </c>
      <c r="E88" s="265"/>
      <c r="F88" s="266">
        <f>+E88*D88</f>
        <v>0</v>
      </c>
    </row>
    <row r="89" spans="1:6" x14ac:dyDescent="0.3">
      <c r="A89" s="188"/>
      <c r="B89" s="147" t="s">
        <v>569</v>
      </c>
      <c r="D89" s="264"/>
      <c r="E89" s="185"/>
    </row>
    <row r="90" spans="1:6" x14ac:dyDescent="0.3">
      <c r="B90" s="147"/>
      <c r="D90" s="264"/>
    </row>
    <row r="91" spans="1:6" ht="55.2" x14ac:dyDescent="0.3">
      <c r="A91" s="166">
        <f>MAX($A$9:A90)+1</f>
        <v>7</v>
      </c>
      <c r="B91" s="147" t="s">
        <v>570</v>
      </c>
      <c r="D91" s="264"/>
      <c r="E91" s="185"/>
    </row>
    <row r="92" spans="1:6" x14ac:dyDescent="0.3">
      <c r="A92" s="188"/>
      <c r="B92" s="147" t="s">
        <v>571</v>
      </c>
      <c r="C92" s="150" t="s">
        <v>105</v>
      </c>
      <c r="D92" s="264">
        <v>1</v>
      </c>
      <c r="E92" s="265"/>
      <c r="F92" s="266">
        <f>+E92*D92</f>
        <v>0</v>
      </c>
    </row>
    <row r="93" spans="1:6" x14ac:dyDescent="0.3">
      <c r="A93" s="188"/>
      <c r="B93" s="147" t="s">
        <v>572</v>
      </c>
      <c r="D93" s="264"/>
      <c r="E93" s="185"/>
    </row>
    <row r="94" spans="1:6" x14ac:dyDescent="0.3">
      <c r="B94" s="147"/>
      <c r="D94" s="264"/>
      <c r="F94" s="270"/>
    </row>
    <row r="95" spans="1:6" ht="41.4" x14ac:dyDescent="0.3">
      <c r="A95" s="166">
        <f>MAX($A$9:A94)+1</f>
        <v>8</v>
      </c>
      <c r="B95" s="147" t="s">
        <v>573</v>
      </c>
      <c r="D95" s="264"/>
      <c r="F95" s="270"/>
    </row>
    <row r="96" spans="1:6" x14ac:dyDescent="0.3">
      <c r="B96" s="147" t="s">
        <v>568</v>
      </c>
      <c r="C96" s="150" t="s">
        <v>105</v>
      </c>
      <c r="D96" s="264">
        <v>1</v>
      </c>
      <c r="E96" s="265"/>
      <c r="F96" s="266">
        <f>+E96*D96</f>
        <v>0</v>
      </c>
    </row>
    <row r="97" spans="1:6" x14ac:dyDescent="0.3">
      <c r="B97" s="147"/>
      <c r="D97" s="264"/>
      <c r="F97" s="270"/>
    </row>
    <row r="98" spans="1:6" ht="41.4" x14ac:dyDescent="0.3">
      <c r="A98" s="166">
        <f>MAX($A$9:A97)+1</f>
        <v>9</v>
      </c>
      <c r="B98" s="147" t="s">
        <v>574</v>
      </c>
      <c r="D98" s="264"/>
      <c r="F98" s="270"/>
    </row>
    <row r="99" spans="1:6" x14ac:dyDescent="0.3">
      <c r="B99" s="147" t="s">
        <v>571</v>
      </c>
      <c r="C99" s="150" t="s">
        <v>105</v>
      </c>
      <c r="D99" s="264">
        <v>1</v>
      </c>
      <c r="E99" s="265"/>
      <c r="F99" s="266">
        <f>+E99*D99</f>
        <v>0</v>
      </c>
    </row>
    <row r="100" spans="1:6" x14ac:dyDescent="0.3">
      <c r="B100" s="147"/>
      <c r="D100" s="264"/>
      <c r="F100" s="270"/>
    </row>
    <row r="101" spans="1:6" ht="55.2" x14ac:dyDescent="0.3">
      <c r="A101" s="166">
        <f>MAX($A$9:A100)+1</f>
        <v>10</v>
      </c>
      <c r="B101" s="82" t="s">
        <v>575</v>
      </c>
      <c r="C101" s="150" t="s">
        <v>105</v>
      </c>
      <c r="D101" s="264">
        <v>2</v>
      </c>
      <c r="E101" s="265"/>
      <c r="F101" s="266">
        <f>+E101*D101</f>
        <v>0</v>
      </c>
    </row>
    <row r="102" spans="1:6" x14ac:dyDescent="0.3">
      <c r="B102" s="82"/>
      <c r="D102" s="264"/>
      <c r="E102" s="185"/>
      <c r="F102" s="270"/>
    </row>
    <row r="103" spans="1:6" ht="27.6" x14ac:dyDescent="0.3">
      <c r="A103" s="166">
        <f>MAX($A$9:A102)+1</f>
        <v>11</v>
      </c>
      <c r="B103" s="82" t="s">
        <v>576</v>
      </c>
      <c r="D103" s="264"/>
      <c r="E103" s="185"/>
      <c r="F103" s="270"/>
    </row>
    <row r="104" spans="1:6" x14ac:dyDescent="0.3">
      <c r="B104" s="82" t="s">
        <v>577</v>
      </c>
      <c r="C104" s="150" t="s">
        <v>105</v>
      </c>
      <c r="D104" s="264">
        <v>6</v>
      </c>
      <c r="E104" s="265"/>
      <c r="F104" s="266">
        <f>+E104*D104</f>
        <v>0</v>
      </c>
    </row>
    <row r="105" spans="1:6" x14ac:dyDescent="0.3">
      <c r="B105" s="147"/>
      <c r="D105" s="264"/>
      <c r="F105" s="270"/>
    </row>
    <row r="106" spans="1:6" ht="41.4" x14ac:dyDescent="0.3">
      <c r="A106" s="166">
        <f>MAX($A$9:A105)+1</f>
        <v>12</v>
      </c>
      <c r="B106" s="147" t="s">
        <v>578</v>
      </c>
      <c r="D106" s="264"/>
    </row>
    <row r="107" spans="1:6" x14ac:dyDescent="0.3">
      <c r="B107" s="147" t="s">
        <v>579</v>
      </c>
      <c r="C107" s="150" t="s">
        <v>105</v>
      </c>
      <c r="D107" s="264">
        <v>4</v>
      </c>
      <c r="E107" s="265"/>
      <c r="F107" s="266">
        <f>+E107*D107</f>
        <v>0</v>
      </c>
    </row>
    <row r="108" spans="1:6" x14ac:dyDescent="0.3">
      <c r="B108" s="147" t="s">
        <v>580</v>
      </c>
      <c r="D108" s="264"/>
      <c r="F108" s="270"/>
    </row>
    <row r="109" spans="1:6" x14ac:dyDescent="0.3">
      <c r="A109" s="167"/>
      <c r="B109" s="214" t="s">
        <v>551</v>
      </c>
      <c r="C109" s="215"/>
      <c r="D109" s="267"/>
      <c r="E109" s="268"/>
      <c r="F109" s="269"/>
    </row>
    <row r="110" spans="1:6" x14ac:dyDescent="0.3">
      <c r="A110" s="169"/>
      <c r="B110" s="216"/>
      <c r="C110" s="217"/>
      <c r="D110" s="271"/>
      <c r="E110" s="272"/>
      <c r="F110" s="171"/>
    </row>
    <row r="111" spans="1:6" ht="55.2" x14ac:dyDescent="0.3">
      <c r="A111" s="166">
        <f>MAX($A$6:A110)+1</f>
        <v>13</v>
      </c>
      <c r="B111" s="218" t="s">
        <v>581</v>
      </c>
      <c r="C111" s="217"/>
      <c r="D111" s="271"/>
      <c r="E111" s="273"/>
      <c r="F111" s="172"/>
    </row>
    <row r="112" spans="1:6" ht="124.2" x14ac:dyDescent="0.3">
      <c r="A112" s="173"/>
      <c r="B112" s="218" t="s">
        <v>582</v>
      </c>
      <c r="C112" s="217"/>
      <c r="D112" s="271"/>
      <c r="E112" s="273"/>
      <c r="F112" s="172"/>
    </row>
    <row r="113" spans="1:6" x14ac:dyDescent="0.3">
      <c r="B113" s="216" t="s">
        <v>583</v>
      </c>
      <c r="C113" s="150" t="s">
        <v>218</v>
      </c>
      <c r="D113" s="264">
        <v>18</v>
      </c>
      <c r="E113" s="265"/>
      <c r="F113" s="266">
        <f>+E113*D113</f>
        <v>0</v>
      </c>
    </row>
    <row r="114" spans="1:6" x14ac:dyDescent="0.3">
      <c r="B114" s="216" t="s">
        <v>584</v>
      </c>
      <c r="C114" s="150" t="s">
        <v>218</v>
      </c>
      <c r="D114" s="264">
        <v>18</v>
      </c>
      <c r="E114" s="265"/>
      <c r="F114" s="266">
        <f>+E114*D114</f>
        <v>0</v>
      </c>
    </row>
    <row r="115" spans="1:6" x14ac:dyDescent="0.3">
      <c r="A115" s="169"/>
      <c r="B115" s="218" t="s">
        <v>585</v>
      </c>
      <c r="C115" s="217"/>
      <c r="D115" s="264"/>
      <c r="E115" s="272"/>
      <c r="F115" s="171"/>
    </row>
    <row r="116" spans="1:6" x14ac:dyDescent="0.3">
      <c r="A116" s="167"/>
      <c r="B116" s="214" t="s">
        <v>551</v>
      </c>
      <c r="C116" s="215"/>
      <c r="D116" s="267"/>
      <c r="E116" s="268"/>
      <c r="F116" s="269"/>
    </row>
    <row r="117" spans="1:6" x14ac:dyDescent="0.3">
      <c r="B117" s="147"/>
      <c r="D117" s="264"/>
    </row>
    <row r="118" spans="1:6" ht="41.4" x14ac:dyDescent="0.3">
      <c r="A118" s="166">
        <f>MAX($A$6:A117)+1</f>
        <v>14</v>
      </c>
      <c r="B118" s="147" t="s">
        <v>586</v>
      </c>
      <c r="D118" s="264"/>
    </row>
    <row r="119" spans="1:6" ht="69" x14ac:dyDescent="0.3">
      <c r="A119" s="174"/>
      <c r="B119" s="83" t="s">
        <v>587</v>
      </c>
      <c r="D119" s="264"/>
      <c r="F119" s="131"/>
    </row>
    <row r="120" spans="1:6" ht="41.4" x14ac:dyDescent="0.3">
      <c r="A120" s="174"/>
      <c r="B120" s="83" t="s">
        <v>588</v>
      </c>
      <c r="D120" s="264"/>
      <c r="F120" s="131"/>
    </row>
    <row r="121" spans="1:6" ht="110.4" x14ac:dyDescent="0.3">
      <c r="A121" s="174"/>
      <c r="B121" s="83" t="s">
        <v>589</v>
      </c>
      <c r="D121" s="264"/>
      <c r="F121" s="131"/>
    </row>
    <row r="122" spans="1:6" ht="27.6" x14ac:dyDescent="0.3">
      <c r="A122" s="174"/>
      <c r="B122" s="83" t="s">
        <v>590</v>
      </c>
      <c r="D122" s="264"/>
      <c r="F122" s="131"/>
    </row>
    <row r="123" spans="1:6" x14ac:dyDescent="0.3">
      <c r="B123" s="147" t="s">
        <v>591</v>
      </c>
      <c r="D123" s="264"/>
    </row>
    <row r="124" spans="1:6" x14ac:dyDescent="0.3">
      <c r="B124" s="147" t="s">
        <v>592</v>
      </c>
      <c r="D124" s="264"/>
    </row>
    <row r="125" spans="1:6" x14ac:dyDescent="0.3">
      <c r="B125" s="147" t="s">
        <v>593</v>
      </c>
      <c r="D125" s="264"/>
    </row>
    <row r="126" spans="1:6" x14ac:dyDescent="0.3">
      <c r="B126" s="147" t="s">
        <v>594</v>
      </c>
      <c r="D126" s="264"/>
    </row>
    <row r="127" spans="1:6" x14ac:dyDescent="0.3">
      <c r="B127" s="219" t="s">
        <v>595</v>
      </c>
      <c r="C127" s="178" t="s">
        <v>218</v>
      </c>
      <c r="D127" s="264">
        <v>18</v>
      </c>
      <c r="E127" s="265"/>
      <c r="F127" s="266">
        <f>+E127*D127</f>
        <v>0</v>
      </c>
    </row>
    <row r="128" spans="1:6" x14ac:dyDescent="0.3">
      <c r="B128" s="147" t="s">
        <v>596</v>
      </c>
      <c r="D128" s="264"/>
    </row>
    <row r="129" spans="1:6" x14ac:dyDescent="0.3">
      <c r="A129" s="167"/>
      <c r="B129" s="214" t="s">
        <v>551</v>
      </c>
      <c r="C129" s="215"/>
      <c r="D129" s="267"/>
      <c r="E129" s="268"/>
      <c r="F129" s="269"/>
    </row>
    <row r="130" spans="1:6" x14ac:dyDescent="0.3">
      <c r="A130" s="167"/>
      <c r="B130" s="214"/>
      <c r="C130" s="215"/>
      <c r="D130" s="267"/>
      <c r="E130" s="268"/>
      <c r="F130" s="269"/>
    </row>
    <row r="131" spans="1:6" ht="55.2" x14ac:dyDescent="0.3">
      <c r="A131" s="166">
        <f>MAX($A$6:A129)+1</f>
        <v>15</v>
      </c>
      <c r="B131" s="147" t="s">
        <v>597</v>
      </c>
      <c r="D131" s="264"/>
    </row>
    <row r="132" spans="1:6" x14ac:dyDescent="0.3">
      <c r="B132" s="147" t="s">
        <v>598</v>
      </c>
      <c r="D132" s="264"/>
    </row>
    <row r="133" spans="1:6" x14ac:dyDescent="0.3">
      <c r="B133" s="147" t="s">
        <v>599</v>
      </c>
      <c r="C133" s="150" t="s">
        <v>218</v>
      </c>
      <c r="D133" s="264">
        <v>18</v>
      </c>
      <c r="E133" s="265"/>
      <c r="F133" s="266">
        <f>+E133*D133</f>
        <v>0</v>
      </c>
    </row>
    <row r="134" spans="1:6" x14ac:dyDescent="0.3">
      <c r="B134" s="147" t="s">
        <v>600</v>
      </c>
      <c r="D134" s="264"/>
    </row>
    <row r="135" spans="1:6" x14ac:dyDescent="0.3">
      <c r="A135" s="167"/>
      <c r="B135" s="214" t="s">
        <v>551</v>
      </c>
      <c r="C135" s="215"/>
      <c r="D135" s="267"/>
      <c r="E135" s="268"/>
      <c r="F135" s="269"/>
    </row>
    <row r="136" spans="1:6" x14ac:dyDescent="0.3">
      <c r="B136" s="147"/>
      <c r="D136" s="264"/>
      <c r="F136" s="270"/>
    </row>
    <row r="137" spans="1:6" ht="27.6" x14ac:dyDescent="0.3">
      <c r="A137" s="166">
        <f>MAX($A$9:A136)+1</f>
        <v>16</v>
      </c>
      <c r="B137" s="147" t="s">
        <v>601</v>
      </c>
      <c r="C137" s="150" t="s">
        <v>602</v>
      </c>
      <c r="D137" s="264">
        <v>2</v>
      </c>
      <c r="E137" s="265"/>
      <c r="F137" s="266">
        <f>+E137*D137</f>
        <v>0</v>
      </c>
    </row>
    <row r="138" spans="1:6" x14ac:dyDescent="0.3">
      <c r="B138" s="147"/>
      <c r="D138" s="264"/>
    </row>
    <row r="139" spans="1:6" ht="27.6" x14ac:dyDescent="0.3">
      <c r="A139" s="166">
        <f>MAX($A$9:A138)+1</f>
        <v>17</v>
      </c>
      <c r="B139" s="147" t="s">
        <v>603</v>
      </c>
      <c r="C139" s="150" t="s">
        <v>602</v>
      </c>
      <c r="D139" s="264">
        <v>2</v>
      </c>
      <c r="E139" s="265"/>
      <c r="F139" s="266">
        <f>+E139*D139</f>
        <v>0</v>
      </c>
    </row>
    <row r="140" spans="1:6" x14ac:dyDescent="0.3">
      <c r="B140" s="147"/>
      <c r="D140" s="264"/>
    </row>
    <row r="141" spans="1:6" ht="27.6" x14ac:dyDescent="0.3">
      <c r="A141" s="174">
        <f>MAX($A$6:A140)+1</f>
        <v>18</v>
      </c>
      <c r="B141" s="147" t="s">
        <v>604</v>
      </c>
      <c r="D141" s="264"/>
    </row>
    <row r="142" spans="1:6" x14ac:dyDescent="0.3">
      <c r="B142" s="147" t="s">
        <v>605</v>
      </c>
      <c r="C142" s="150" t="s">
        <v>218</v>
      </c>
      <c r="D142" s="264">
        <v>6</v>
      </c>
      <c r="E142" s="265"/>
      <c r="F142" s="270">
        <f>+E142*D142</f>
        <v>0</v>
      </c>
    </row>
    <row r="143" spans="1:6" x14ac:dyDescent="0.3">
      <c r="A143" s="170"/>
      <c r="B143" s="220"/>
      <c r="C143" s="217"/>
      <c r="D143" s="271"/>
      <c r="F143" s="221"/>
    </row>
    <row r="144" spans="1:6" ht="41.4" x14ac:dyDescent="0.3">
      <c r="A144" s="173">
        <f>MAX($A$6:A143)+1</f>
        <v>19</v>
      </c>
      <c r="B144" s="222" t="s">
        <v>846</v>
      </c>
      <c r="C144" s="223" t="s">
        <v>120</v>
      </c>
      <c r="D144" s="274">
        <v>0</v>
      </c>
      <c r="E144" s="265"/>
      <c r="F144" s="266">
        <v>0</v>
      </c>
    </row>
    <row r="146" spans="1:6" s="211" customFormat="1" ht="14.4" thickBot="1" x14ac:dyDescent="0.3">
      <c r="B146" s="387" t="s">
        <v>837</v>
      </c>
      <c r="C146" s="399"/>
      <c r="D146" s="401"/>
      <c r="E146" s="401"/>
      <c r="F146" s="401">
        <f>SUM(F55:F144)</f>
        <v>0</v>
      </c>
    </row>
    <row r="147" spans="1:6" ht="14.4" thickTop="1" x14ac:dyDescent="0.3"/>
    <row r="148" spans="1:6" ht="15" thickBot="1" x14ac:dyDescent="0.35">
      <c r="A148" s="515" t="s">
        <v>30</v>
      </c>
      <c r="B148" s="514" t="s">
        <v>606</v>
      </c>
      <c r="C148" s="516"/>
      <c r="D148" s="517"/>
      <c r="E148" s="518"/>
      <c r="F148" s="519"/>
    </row>
    <row r="149" spans="1:6" ht="14.4" thickTop="1" x14ac:dyDescent="0.3">
      <c r="A149" s="159"/>
      <c r="B149" s="176"/>
      <c r="C149" s="161"/>
      <c r="D149" s="258"/>
      <c r="E149" s="259"/>
      <c r="F149" s="260"/>
    </row>
    <row r="150" spans="1:6" x14ac:dyDescent="0.3">
      <c r="B150" s="226"/>
      <c r="C150" s="178"/>
      <c r="D150" s="275"/>
      <c r="E150" s="276"/>
    </row>
    <row r="151" spans="1:6" ht="27.6" x14ac:dyDescent="0.3">
      <c r="A151" s="167">
        <f>MAX($A$6:A150)+1</f>
        <v>20</v>
      </c>
      <c r="B151" s="219" t="s">
        <v>818</v>
      </c>
      <c r="C151" s="178"/>
      <c r="D151" s="275"/>
    </row>
    <row r="152" spans="1:6" x14ac:dyDescent="0.3">
      <c r="A152" s="191"/>
      <c r="B152" s="156" t="s">
        <v>607</v>
      </c>
      <c r="D152" s="264"/>
      <c r="E152" s="185"/>
      <c r="F152" s="131"/>
    </row>
    <row r="153" spans="1:6" x14ac:dyDescent="0.3">
      <c r="B153" s="227" t="s">
        <v>608</v>
      </c>
      <c r="C153" s="178" t="s">
        <v>105</v>
      </c>
      <c r="D153" s="264">
        <v>1</v>
      </c>
      <c r="E153" s="265"/>
      <c r="F153" s="266">
        <f t="shared" ref="F153" si="0">D153*E153</f>
        <v>0</v>
      </c>
    </row>
    <row r="154" spans="1:6" x14ac:dyDescent="0.3">
      <c r="A154" s="167"/>
      <c r="B154" s="214" t="s">
        <v>551</v>
      </c>
      <c r="C154" s="215"/>
      <c r="D154" s="267"/>
      <c r="E154" s="268"/>
      <c r="F154" s="269"/>
    </row>
    <row r="156" spans="1:6" ht="41.4" x14ac:dyDescent="0.3">
      <c r="A156" s="167">
        <f>MAX($A$6:A155)+1</f>
        <v>21</v>
      </c>
      <c r="B156" s="219" t="s">
        <v>609</v>
      </c>
      <c r="C156" s="178"/>
      <c r="D156" s="275"/>
    </row>
    <row r="157" spans="1:6" x14ac:dyDescent="0.3">
      <c r="A157" s="191"/>
      <c r="B157" s="156" t="s">
        <v>610</v>
      </c>
      <c r="D157" s="264"/>
      <c r="E157" s="185"/>
      <c r="F157" s="131"/>
    </row>
    <row r="158" spans="1:6" x14ac:dyDescent="0.3">
      <c r="B158" s="227" t="s">
        <v>611</v>
      </c>
      <c r="C158" s="178" t="s">
        <v>105</v>
      </c>
      <c r="D158" s="264">
        <v>1</v>
      </c>
      <c r="E158" s="265"/>
      <c r="F158" s="266">
        <f t="shared" ref="F158" si="1">D158*E158</f>
        <v>0</v>
      </c>
    </row>
    <row r="159" spans="1:6" x14ac:dyDescent="0.3">
      <c r="A159" s="167"/>
      <c r="B159" s="214" t="s">
        <v>551</v>
      </c>
      <c r="C159" s="215"/>
      <c r="D159" s="267"/>
      <c r="E159" s="268"/>
      <c r="F159" s="269"/>
    </row>
    <row r="161" spans="1:6" ht="69" x14ac:dyDescent="0.3">
      <c r="A161" s="167">
        <f>MAX($A$6:A160)+1</f>
        <v>22</v>
      </c>
      <c r="B161" s="219" t="s">
        <v>612</v>
      </c>
      <c r="C161" s="178"/>
      <c r="D161" s="275"/>
    </row>
    <row r="162" spans="1:6" ht="15.6" x14ac:dyDescent="0.3">
      <c r="A162" s="167"/>
      <c r="B162" s="219" t="s">
        <v>804</v>
      </c>
      <c r="C162" s="178"/>
      <c r="D162" s="275"/>
    </row>
    <row r="163" spans="1:6" x14ac:dyDescent="0.3">
      <c r="A163" s="167"/>
      <c r="B163" s="219" t="s">
        <v>553</v>
      </c>
      <c r="C163" s="178"/>
      <c r="D163" s="275"/>
    </row>
    <row r="164" spans="1:6" x14ac:dyDescent="0.3">
      <c r="A164" s="167"/>
      <c r="B164" s="219" t="s">
        <v>613</v>
      </c>
      <c r="C164" s="178"/>
      <c r="D164" s="275"/>
    </row>
    <row r="165" spans="1:6" x14ac:dyDescent="0.3">
      <c r="B165" s="227" t="s">
        <v>614</v>
      </c>
      <c r="C165" s="178" t="s">
        <v>102</v>
      </c>
      <c r="D165" s="264">
        <v>1</v>
      </c>
      <c r="E165" s="265"/>
      <c r="F165" s="266">
        <f t="shared" ref="F165" si="2">D165*E165</f>
        <v>0</v>
      </c>
    </row>
    <row r="166" spans="1:6" x14ac:dyDescent="0.3">
      <c r="A166" s="167"/>
      <c r="B166" s="214" t="s">
        <v>551</v>
      </c>
      <c r="C166" s="215"/>
      <c r="D166" s="267"/>
      <c r="E166" s="268"/>
      <c r="F166" s="269"/>
    </row>
    <row r="167" spans="1:6" x14ac:dyDescent="0.3">
      <c r="A167" s="174"/>
      <c r="B167" s="177"/>
      <c r="C167" s="228"/>
      <c r="D167" s="277"/>
      <c r="E167" s="278"/>
      <c r="F167" s="279"/>
    </row>
    <row r="168" spans="1:6" ht="41.4" x14ac:dyDescent="0.3">
      <c r="A168" s="173">
        <f>MAX($A$6:A167)+1</f>
        <v>23</v>
      </c>
      <c r="B168" s="229" t="s">
        <v>615</v>
      </c>
      <c r="C168" s="230"/>
      <c r="D168" s="280"/>
      <c r="E168" s="278"/>
      <c r="F168" s="281"/>
    </row>
    <row r="169" spans="1:6" x14ac:dyDescent="0.3">
      <c r="A169" s="231"/>
      <c r="B169" s="177" t="s">
        <v>616</v>
      </c>
      <c r="C169" s="230" t="s">
        <v>105</v>
      </c>
      <c r="D169" s="280">
        <v>5</v>
      </c>
      <c r="E169" s="265"/>
      <c r="F169" s="266">
        <f t="shared" ref="F169" si="3">D169*E169</f>
        <v>0</v>
      </c>
    </row>
    <row r="170" spans="1:6" x14ac:dyDescent="0.3">
      <c r="B170" s="147"/>
      <c r="D170" s="264"/>
      <c r="F170" s="270"/>
    </row>
    <row r="171" spans="1:6" ht="41.4" x14ac:dyDescent="0.3">
      <c r="A171" s="166">
        <f>MAX($A$9:A170)+1</f>
        <v>24</v>
      </c>
      <c r="B171" s="147" t="s">
        <v>617</v>
      </c>
      <c r="D171" s="264"/>
      <c r="F171" s="270"/>
    </row>
    <row r="172" spans="1:6" x14ac:dyDescent="0.3">
      <c r="B172" s="147" t="s">
        <v>565</v>
      </c>
      <c r="C172" s="150" t="s">
        <v>105</v>
      </c>
      <c r="D172" s="264">
        <v>1</v>
      </c>
      <c r="E172" s="265"/>
      <c r="F172" s="266">
        <f>+E172*D172</f>
        <v>0</v>
      </c>
    </row>
    <row r="173" spans="1:6" x14ac:dyDescent="0.3">
      <c r="A173" s="167"/>
      <c r="B173" s="168"/>
      <c r="C173" s="230"/>
      <c r="D173" s="280"/>
      <c r="E173" s="282"/>
      <c r="F173" s="266"/>
    </row>
    <row r="174" spans="1:6" ht="41.4" x14ac:dyDescent="0.3">
      <c r="A174" s="166">
        <f>MAX($A$9:A173)+1</f>
        <v>25</v>
      </c>
      <c r="B174" s="232" t="s">
        <v>618</v>
      </c>
      <c r="C174" s="178"/>
      <c r="D174" s="275"/>
      <c r="E174" s="283"/>
    </row>
    <row r="175" spans="1:6" ht="124.2" x14ac:dyDescent="0.3">
      <c r="A175" s="174"/>
      <c r="B175" s="232" t="s">
        <v>582</v>
      </c>
      <c r="C175" s="178"/>
      <c r="D175" s="275"/>
      <c r="E175" s="283"/>
    </row>
    <row r="176" spans="1:6" x14ac:dyDescent="0.3">
      <c r="A176" s="174"/>
      <c r="B176" s="232" t="s">
        <v>619</v>
      </c>
      <c r="C176" s="178"/>
      <c r="D176" s="275"/>
      <c r="E176" s="283"/>
    </row>
    <row r="177" spans="1:6" x14ac:dyDescent="0.3">
      <c r="A177" s="174"/>
      <c r="B177" s="232" t="s">
        <v>620</v>
      </c>
      <c r="C177" s="150" t="s">
        <v>218</v>
      </c>
      <c r="D177" s="264">
        <v>28</v>
      </c>
      <c r="E177" s="265"/>
      <c r="F177" s="266">
        <f t="shared" ref="F177" si="4">D177*E177</f>
        <v>0</v>
      </c>
    </row>
    <row r="178" spans="1:6" x14ac:dyDescent="0.3">
      <c r="A178" s="167"/>
      <c r="B178" s="214" t="s">
        <v>551</v>
      </c>
      <c r="C178" s="215"/>
      <c r="D178" s="267"/>
      <c r="E178" s="268"/>
      <c r="F178" s="269"/>
    </row>
    <row r="179" spans="1:6" x14ac:dyDescent="0.3">
      <c r="A179" s="174"/>
      <c r="B179" s="232"/>
      <c r="C179" s="178"/>
      <c r="D179" s="275"/>
      <c r="E179" s="283"/>
    </row>
    <row r="180" spans="1:6" ht="220.8" x14ac:dyDescent="0.3">
      <c r="A180" s="166">
        <f>MAX($A$6:A179)+1</f>
        <v>26</v>
      </c>
      <c r="B180" s="232" t="s">
        <v>621</v>
      </c>
      <c r="C180" s="178"/>
      <c r="D180" s="275"/>
      <c r="E180" s="283"/>
    </row>
    <row r="181" spans="1:6" x14ac:dyDescent="0.3">
      <c r="A181" s="174"/>
      <c r="B181" s="232" t="s">
        <v>622</v>
      </c>
      <c r="C181" s="178"/>
      <c r="D181" s="275"/>
      <c r="E181" s="283"/>
    </row>
    <row r="182" spans="1:6" x14ac:dyDescent="0.3">
      <c r="A182" s="174"/>
      <c r="B182" s="232" t="s">
        <v>623</v>
      </c>
      <c r="C182" s="178"/>
      <c r="D182" s="275"/>
      <c r="E182" s="283"/>
    </row>
    <row r="183" spans="1:6" x14ac:dyDescent="0.3">
      <c r="A183" s="174"/>
      <c r="B183" s="232" t="s">
        <v>620</v>
      </c>
      <c r="C183" s="150" t="s">
        <v>218</v>
      </c>
      <c r="D183" s="264">
        <v>28</v>
      </c>
      <c r="E183" s="265"/>
      <c r="F183" s="266">
        <f t="shared" ref="F183" si="5">D183*E183</f>
        <v>0</v>
      </c>
    </row>
    <row r="184" spans="1:6" x14ac:dyDescent="0.3">
      <c r="A184" s="167"/>
      <c r="B184" s="214" t="s">
        <v>551</v>
      </c>
      <c r="C184" s="215"/>
      <c r="D184" s="267"/>
      <c r="E184" s="268"/>
      <c r="F184" s="269"/>
    </row>
    <row r="185" spans="1:6" x14ac:dyDescent="0.3">
      <c r="A185" s="174"/>
      <c r="B185" s="232"/>
      <c r="C185" s="178"/>
      <c r="D185" s="275"/>
      <c r="E185" s="283"/>
    </row>
    <row r="186" spans="1:6" ht="27.6" x14ac:dyDescent="0.3">
      <c r="A186" s="166">
        <f>MAX($A$6:A185)+1</f>
        <v>27</v>
      </c>
      <c r="B186" s="232" t="s">
        <v>624</v>
      </c>
      <c r="C186" s="178"/>
      <c r="D186" s="275"/>
      <c r="E186" s="283"/>
    </row>
    <row r="187" spans="1:6" x14ac:dyDescent="0.3">
      <c r="A187" s="174"/>
      <c r="B187" s="232" t="s">
        <v>625</v>
      </c>
      <c r="C187" s="150" t="s">
        <v>218</v>
      </c>
      <c r="D187" s="264">
        <v>9</v>
      </c>
      <c r="E187" s="265"/>
      <c r="F187" s="266">
        <f>D187*E187</f>
        <v>0</v>
      </c>
    </row>
    <row r="188" spans="1:6" x14ac:dyDescent="0.3">
      <c r="A188" s="174"/>
      <c r="B188" s="232" t="s">
        <v>626</v>
      </c>
      <c r="C188" s="150" t="s">
        <v>218</v>
      </c>
      <c r="D188" s="264">
        <v>9</v>
      </c>
      <c r="E188" s="265"/>
      <c r="F188" s="266">
        <f>D188*E188</f>
        <v>0</v>
      </c>
    </row>
    <row r="189" spans="1:6" x14ac:dyDescent="0.3">
      <c r="A189" s="179"/>
      <c r="B189" s="168"/>
      <c r="C189" s="230"/>
      <c r="D189" s="280"/>
      <c r="E189" s="233"/>
      <c r="F189" s="234"/>
    </row>
    <row r="190" spans="1:6" ht="27.6" x14ac:dyDescent="0.3">
      <c r="A190" s="167">
        <f>MAX($A$6:A189)+1</f>
        <v>28</v>
      </c>
      <c r="B190" s="168" t="s">
        <v>627</v>
      </c>
      <c r="C190" s="230" t="s">
        <v>602</v>
      </c>
      <c r="D190" s="280">
        <v>1</v>
      </c>
      <c r="E190" s="265"/>
      <c r="F190" s="266">
        <f t="shared" ref="F190" si="6">D190*E190</f>
        <v>0</v>
      </c>
    </row>
    <row r="191" spans="1:6" x14ac:dyDescent="0.3">
      <c r="A191" s="170"/>
      <c r="B191" s="220"/>
      <c r="C191" s="217"/>
      <c r="D191" s="271"/>
      <c r="F191" s="221"/>
    </row>
    <row r="192" spans="1:6" ht="27.6" x14ac:dyDescent="0.3">
      <c r="A192" s="173">
        <f>MAX($A$6:A191)+1</f>
        <v>29</v>
      </c>
      <c r="B192" s="222" t="s">
        <v>628</v>
      </c>
      <c r="C192" s="223" t="s">
        <v>102</v>
      </c>
      <c r="D192" s="274">
        <v>1</v>
      </c>
      <c r="E192" s="265"/>
      <c r="F192" s="266">
        <f>D192*E192</f>
        <v>0</v>
      </c>
    </row>
    <row r="193" spans="1:6" x14ac:dyDescent="0.3">
      <c r="A193" s="170"/>
      <c r="B193" s="220"/>
      <c r="C193" s="217"/>
      <c r="D193" s="271"/>
      <c r="F193" s="221"/>
    </row>
    <row r="194" spans="1:6" ht="41.4" x14ac:dyDescent="0.3">
      <c r="A194" s="173">
        <f>MAX($A$6:A193)+1</f>
        <v>30</v>
      </c>
      <c r="B194" s="222" t="s">
        <v>629</v>
      </c>
      <c r="C194" s="223" t="s">
        <v>102</v>
      </c>
      <c r="D194" s="274">
        <v>1</v>
      </c>
      <c r="E194" s="265"/>
      <c r="F194" s="266">
        <f>D194*E194</f>
        <v>0</v>
      </c>
    </row>
    <row r="195" spans="1:6" x14ac:dyDescent="0.3">
      <c r="B195" s="147"/>
      <c r="D195" s="264"/>
    </row>
    <row r="196" spans="1:6" ht="27.6" x14ac:dyDescent="0.3">
      <c r="A196" s="166">
        <f>MAX($A$9:A195)+1</f>
        <v>31</v>
      </c>
      <c r="B196" s="147" t="s">
        <v>630</v>
      </c>
    </row>
    <row r="197" spans="1:6" x14ac:dyDescent="0.3">
      <c r="A197" s="166"/>
      <c r="B197" s="147" t="s">
        <v>734</v>
      </c>
      <c r="C197" s="150" t="s">
        <v>105</v>
      </c>
      <c r="D197" s="264">
        <v>2</v>
      </c>
      <c r="E197" s="265"/>
      <c r="F197" s="266">
        <f>+E197*D197</f>
        <v>0</v>
      </c>
    </row>
    <row r="198" spans="1:6" x14ac:dyDescent="0.3">
      <c r="B198" s="147"/>
      <c r="D198" s="264"/>
    </row>
    <row r="199" spans="1:6" ht="55.2" x14ac:dyDescent="0.3">
      <c r="A199" s="166">
        <f>MAX($A$9:A198)+1</f>
        <v>32</v>
      </c>
      <c r="B199" s="235" t="s">
        <v>631</v>
      </c>
      <c r="D199" s="264"/>
    </row>
    <row r="200" spans="1:6" x14ac:dyDescent="0.3">
      <c r="B200" s="235" t="s">
        <v>632</v>
      </c>
      <c r="C200" s="236" t="s">
        <v>102</v>
      </c>
      <c r="D200" s="284">
        <v>1</v>
      </c>
      <c r="E200" s="265"/>
      <c r="F200" s="266">
        <f>+E200*D200</f>
        <v>0</v>
      </c>
    </row>
    <row r="201" spans="1:6" x14ac:dyDescent="0.3">
      <c r="A201" s="170"/>
      <c r="B201" s="220"/>
      <c r="C201" s="217"/>
      <c r="D201" s="271"/>
      <c r="F201" s="221"/>
    </row>
    <row r="202" spans="1:6" ht="41.4" x14ac:dyDescent="0.3">
      <c r="A202" s="173">
        <f>MAX($A$6:A201)+1</f>
        <v>33</v>
      </c>
      <c r="B202" s="222" t="s">
        <v>835</v>
      </c>
      <c r="C202" s="223" t="s">
        <v>94</v>
      </c>
      <c r="D202" s="274" t="s">
        <v>94</v>
      </c>
      <c r="E202" s="265"/>
      <c r="F202" s="266" t="s">
        <v>94</v>
      </c>
    </row>
    <row r="203" spans="1:6" x14ac:dyDescent="0.3">
      <c r="A203" s="173"/>
      <c r="B203" s="222"/>
      <c r="C203" s="223"/>
      <c r="D203" s="274"/>
      <c r="E203" s="285"/>
      <c r="F203" s="266"/>
    </row>
    <row r="204" spans="1:6" s="211" customFormat="1" ht="14.4" thickBot="1" x14ac:dyDescent="0.3">
      <c r="A204" s="571"/>
      <c r="B204" s="411" t="s">
        <v>836</v>
      </c>
      <c r="C204" s="460"/>
      <c r="D204" s="462"/>
      <c r="E204" s="462"/>
      <c r="F204" s="462">
        <f>SUM(F150:F202)</f>
        <v>0</v>
      </c>
    </row>
    <row r="205" spans="1:6" ht="14.4" thickTop="1" x14ac:dyDescent="0.3"/>
    <row r="206" spans="1:6" ht="14.4" thickBot="1" x14ac:dyDescent="0.35">
      <c r="A206" s="515" t="s">
        <v>32</v>
      </c>
      <c r="B206" s="520" t="s">
        <v>633</v>
      </c>
      <c r="C206" s="521"/>
      <c r="D206" s="522"/>
      <c r="E206" s="523"/>
      <c r="F206" s="523" t="s">
        <v>94</v>
      </c>
    </row>
    <row r="207" spans="1:6" ht="14.4" thickTop="1" x14ac:dyDescent="0.3">
      <c r="A207" s="159"/>
      <c r="B207" s="180"/>
      <c r="C207" s="161"/>
      <c r="D207" s="258"/>
      <c r="E207" s="259"/>
      <c r="F207" s="260"/>
    </row>
    <row r="208" spans="1:6" x14ac:dyDescent="0.3">
      <c r="A208" s="158"/>
      <c r="B208" s="224"/>
      <c r="C208" s="213"/>
      <c r="D208" s="286"/>
      <c r="E208" s="225"/>
      <c r="F208" s="287"/>
    </row>
    <row r="209" spans="1:2" x14ac:dyDescent="0.3">
      <c r="A209" s="167">
        <f>MAX($A$6:A208)+1</f>
        <v>34</v>
      </c>
      <c r="B209" s="235" t="s">
        <v>634</v>
      </c>
    </row>
    <row r="210" spans="1:2" x14ac:dyDescent="0.3">
      <c r="B210" s="235" t="s">
        <v>635</v>
      </c>
    </row>
    <row r="211" spans="1:2" x14ac:dyDescent="0.3">
      <c r="B211" s="244" t="s">
        <v>819</v>
      </c>
    </row>
    <row r="212" spans="1:2" x14ac:dyDescent="0.3">
      <c r="B212" s="244" t="s">
        <v>820</v>
      </c>
    </row>
    <row r="213" spans="1:2" x14ac:dyDescent="0.3">
      <c r="B213" s="244" t="s">
        <v>821</v>
      </c>
    </row>
    <row r="214" spans="1:2" x14ac:dyDescent="0.3">
      <c r="B214" s="244" t="s">
        <v>822</v>
      </c>
    </row>
    <row r="215" spans="1:2" x14ac:dyDescent="0.3">
      <c r="B215" s="244" t="s">
        <v>823</v>
      </c>
    </row>
    <row r="216" spans="1:2" x14ac:dyDescent="0.3">
      <c r="B216" s="244" t="s">
        <v>824</v>
      </c>
    </row>
    <row r="217" spans="1:2" x14ac:dyDescent="0.3">
      <c r="B217" s="244" t="s">
        <v>825</v>
      </c>
    </row>
    <row r="218" spans="1:2" x14ac:dyDescent="0.3">
      <c r="B218" s="244" t="s">
        <v>826</v>
      </c>
    </row>
    <row r="219" spans="1:2" ht="41.4" x14ac:dyDescent="0.3">
      <c r="B219" s="235" t="s">
        <v>636</v>
      </c>
    </row>
    <row r="220" spans="1:2" ht="41.4" x14ac:dyDescent="0.3">
      <c r="B220" s="237" t="s">
        <v>637</v>
      </c>
    </row>
    <row r="221" spans="1:2" ht="27.6" x14ac:dyDescent="0.3">
      <c r="B221" s="237" t="s">
        <v>805</v>
      </c>
    </row>
    <row r="222" spans="1:2" x14ac:dyDescent="0.3">
      <c r="B222" s="145" t="s">
        <v>735</v>
      </c>
    </row>
    <row r="223" spans="1:2" x14ac:dyDescent="0.3">
      <c r="B223" s="145" t="s">
        <v>736</v>
      </c>
    </row>
    <row r="224" spans="1:2" x14ac:dyDescent="0.3">
      <c r="B224" s="145" t="s">
        <v>737</v>
      </c>
    </row>
    <row r="225" spans="2:3" ht="27.6" x14ac:dyDescent="0.3">
      <c r="B225" s="145" t="s">
        <v>738</v>
      </c>
    </row>
    <row r="226" spans="2:3" ht="27.6" x14ac:dyDescent="0.3">
      <c r="B226" s="145" t="s">
        <v>739</v>
      </c>
    </row>
    <row r="227" spans="2:3" x14ac:dyDescent="0.3">
      <c r="B227" s="145" t="s">
        <v>740</v>
      </c>
    </row>
    <row r="228" spans="2:3" x14ac:dyDescent="0.3">
      <c r="B228" s="145" t="s">
        <v>741</v>
      </c>
    </row>
    <row r="229" spans="2:3" ht="27.6" x14ac:dyDescent="0.3">
      <c r="B229" s="145" t="s">
        <v>742</v>
      </c>
    </row>
    <row r="230" spans="2:3" x14ac:dyDescent="0.3">
      <c r="B230" s="237" t="s">
        <v>638</v>
      </c>
    </row>
    <row r="231" spans="2:3" x14ac:dyDescent="0.3">
      <c r="B231" s="238" t="s">
        <v>639</v>
      </c>
      <c r="C231" s="236"/>
    </row>
    <row r="232" spans="2:3" x14ac:dyDescent="0.3">
      <c r="B232" s="238" t="s">
        <v>743</v>
      </c>
      <c r="C232" s="236"/>
    </row>
    <row r="233" spans="2:3" x14ac:dyDescent="0.3">
      <c r="B233" s="238" t="s">
        <v>744</v>
      </c>
      <c r="C233" s="236"/>
    </row>
    <row r="234" spans="2:3" x14ac:dyDescent="0.3">
      <c r="B234" s="238" t="s">
        <v>745</v>
      </c>
      <c r="C234" s="236"/>
    </row>
    <row r="235" spans="2:3" x14ac:dyDescent="0.3">
      <c r="B235" s="235"/>
    </row>
    <row r="236" spans="2:3" x14ac:dyDescent="0.3">
      <c r="B236" s="235" t="s">
        <v>640</v>
      </c>
    </row>
    <row r="237" spans="2:3" x14ac:dyDescent="0.3">
      <c r="B237" s="235" t="s">
        <v>641</v>
      </c>
    </row>
    <row r="238" spans="2:3" x14ac:dyDescent="0.3">
      <c r="B238" s="235" t="s">
        <v>642</v>
      </c>
    </row>
    <row r="239" spans="2:3" ht="124.2" x14ac:dyDescent="0.3">
      <c r="B239" s="235" t="s">
        <v>643</v>
      </c>
    </row>
    <row r="240" spans="2:3" x14ac:dyDescent="0.3">
      <c r="B240" s="237" t="s">
        <v>644</v>
      </c>
    </row>
    <row r="241" spans="1:2" x14ac:dyDescent="0.3">
      <c r="B241" s="237" t="s">
        <v>645</v>
      </c>
    </row>
    <row r="242" spans="1:2" ht="55.2" x14ac:dyDescent="0.3">
      <c r="B242" s="237" t="s">
        <v>806</v>
      </c>
    </row>
    <row r="243" spans="1:2" ht="82.8" x14ac:dyDescent="0.3">
      <c r="B243" s="237" t="s">
        <v>807</v>
      </c>
    </row>
    <row r="244" spans="1:2" ht="96.6" x14ac:dyDescent="0.3">
      <c r="A244" s="167"/>
      <c r="B244" s="237" t="s">
        <v>808</v>
      </c>
    </row>
    <row r="245" spans="1:2" x14ac:dyDescent="0.3">
      <c r="A245" s="167"/>
      <c r="B245" s="149" t="s">
        <v>646</v>
      </c>
    </row>
    <row r="246" spans="1:2" x14ac:dyDescent="0.3">
      <c r="A246" s="167"/>
      <c r="B246" s="239" t="s">
        <v>647</v>
      </c>
    </row>
    <row r="247" spans="1:2" x14ac:dyDescent="0.3">
      <c r="A247" s="167"/>
      <c r="B247" s="239" t="s">
        <v>648</v>
      </c>
    </row>
    <row r="248" spans="1:2" x14ac:dyDescent="0.3">
      <c r="A248" s="167"/>
      <c r="B248" s="239" t="s">
        <v>649</v>
      </c>
    </row>
    <row r="249" spans="1:2" x14ac:dyDescent="0.3">
      <c r="A249" s="167"/>
      <c r="B249" s="239" t="s">
        <v>650</v>
      </c>
    </row>
    <row r="250" spans="1:2" x14ac:dyDescent="0.3">
      <c r="A250" s="167"/>
      <c r="B250" s="239" t="s">
        <v>651</v>
      </c>
    </row>
    <row r="251" spans="1:2" x14ac:dyDescent="0.3">
      <c r="A251" s="167"/>
      <c r="B251" s="149" t="s">
        <v>652</v>
      </c>
    </row>
    <row r="252" spans="1:2" x14ac:dyDescent="0.3">
      <c r="A252" s="167"/>
      <c r="B252" s="239" t="s">
        <v>647</v>
      </c>
    </row>
    <row r="253" spans="1:2" x14ac:dyDescent="0.3">
      <c r="A253" s="167"/>
      <c r="B253" s="239" t="s">
        <v>653</v>
      </c>
    </row>
    <row r="254" spans="1:2" x14ac:dyDescent="0.3">
      <c r="A254" s="167"/>
      <c r="B254" s="239" t="s">
        <v>654</v>
      </c>
    </row>
    <row r="255" spans="1:2" x14ac:dyDescent="0.3">
      <c r="A255" s="167"/>
      <c r="B255" s="239" t="s">
        <v>655</v>
      </c>
    </row>
    <row r="256" spans="1:2" x14ac:dyDescent="0.3">
      <c r="A256" s="167"/>
      <c r="B256" s="237" t="s">
        <v>827</v>
      </c>
    </row>
    <row r="257" spans="1:6" ht="82.8" x14ac:dyDescent="0.3">
      <c r="A257" s="167"/>
      <c r="B257" s="237" t="s">
        <v>809</v>
      </c>
      <c r="F257" s="269"/>
    </row>
    <row r="258" spans="1:6" x14ac:dyDescent="0.3">
      <c r="A258" s="167"/>
      <c r="B258" s="235" t="s">
        <v>656</v>
      </c>
      <c r="F258" s="266"/>
    </row>
    <row r="259" spans="1:6" x14ac:dyDescent="0.3">
      <c r="A259" s="167"/>
      <c r="B259" s="240" t="s">
        <v>657</v>
      </c>
      <c r="F259" s="269"/>
    </row>
    <row r="260" spans="1:6" x14ac:dyDescent="0.3">
      <c r="A260" s="167"/>
      <c r="B260" s="240" t="s">
        <v>658</v>
      </c>
      <c r="F260" s="269"/>
    </row>
    <row r="261" spans="1:6" x14ac:dyDescent="0.3">
      <c r="A261" s="167"/>
      <c r="B261" s="241" t="s">
        <v>659</v>
      </c>
      <c r="F261" s="269"/>
    </row>
    <row r="262" spans="1:6" x14ac:dyDescent="0.3">
      <c r="A262" s="167"/>
      <c r="B262" s="240" t="s">
        <v>660</v>
      </c>
      <c r="F262" s="269"/>
    </row>
    <row r="263" spans="1:6" x14ac:dyDescent="0.3">
      <c r="A263" s="167"/>
      <c r="B263" s="240" t="s">
        <v>661</v>
      </c>
      <c r="F263" s="269"/>
    </row>
    <row r="264" spans="1:6" ht="69" x14ac:dyDescent="0.3">
      <c r="B264" s="237" t="s">
        <v>810</v>
      </c>
    </row>
    <row r="265" spans="1:6" x14ac:dyDescent="0.3">
      <c r="A265" s="167"/>
      <c r="B265" s="149" t="s">
        <v>656</v>
      </c>
    </row>
    <row r="266" spans="1:6" x14ac:dyDescent="0.3">
      <c r="A266" s="167"/>
      <c r="B266" s="239" t="s">
        <v>662</v>
      </c>
      <c r="C266" s="581"/>
      <c r="D266" s="288"/>
      <c r="E266" s="289"/>
      <c r="F266" s="290"/>
    </row>
    <row r="267" spans="1:6" x14ac:dyDescent="0.3">
      <c r="A267" s="167"/>
      <c r="B267" s="239" t="s">
        <v>663</v>
      </c>
      <c r="C267" s="581"/>
      <c r="D267" s="288"/>
      <c r="E267" s="289"/>
      <c r="F267" s="290"/>
    </row>
    <row r="268" spans="1:6" x14ac:dyDescent="0.3">
      <c r="A268" s="167"/>
      <c r="B268" s="239" t="s">
        <v>664</v>
      </c>
      <c r="C268" s="581"/>
      <c r="D268" s="288"/>
      <c r="E268" s="289"/>
      <c r="F268" s="290"/>
    </row>
    <row r="269" spans="1:6" x14ac:dyDescent="0.3">
      <c r="A269" s="167"/>
      <c r="B269" s="242" t="s">
        <v>665</v>
      </c>
      <c r="C269" s="581"/>
      <c r="D269" s="288"/>
      <c r="E269" s="289"/>
      <c r="F269" s="290"/>
    </row>
    <row r="270" spans="1:6" x14ac:dyDescent="0.3">
      <c r="A270" s="167"/>
      <c r="B270" s="242" t="s">
        <v>666</v>
      </c>
      <c r="C270" s="581"/>
      <c r="D270" s="288"/>
      <c r="E270" s="289"/>
      <c r="F270" s="290"/>
    </row>
    <row r="271" spans="1:6" x14ac:dyDescent="0.3">
      <c r="A271" s="167"/>
      <c r="B271" s="242" t="s">
        <v>667</v>
      </c>
    </row>
    <row r="272" spans="1:6" x14ac:dyDescent="0.3">
      <c r="A272" s="167"/>
      <c r="B272" s="242" t="s">
        <v>668</v>
      </c>
    </row>
    <row r="273" spans="1:6" ht="108.75" customHeight="1" x14ac:dyDescent="0.3">
      <c r="A273" s="167"/>
      <c r="B273" s="237" t="s">
        <v>811</v>
      </c>
    </row>
    <row r="274" spans="1:6" ht="69.75" customHeight="1" x14ac:dyDescent="0.3">
      <c r="A274" s="167"/>
      <c r="B274" s="237" t="s">
        <v>812</v>
      </c>
    </row>
    <row r="275" spans="1:6" x14ac:dyDescent="0.3">
      <c r="A275" s="167"/>
      <c r="B275" s="149" t="s">
        <v>656</v>
      </c>
    </row>
    <row r="276" spans="1:6" x14ac:dyDescent="0.3">
      <c r="A276" s="167"/>
      <c r="B276" s="243" t="s">
        <v>746</v>
      </c>
      <c r="C276" s="581"/>
      <c r="D276" s="288"/>
      <c r="E276" s="289"/>
      <c r="F276" s="290"/>
    </row>
    <row r="277" spans="1:6" x14ac:dyDescent="0.3">
      <c r="A277" s="167"/>
      <c r="B277" s="243" t="s">
        <v>747</v>
      </c>
      <c r="C277" s="581"/>
      <c r="D277" s="288"/>
      <c r="E277" s="289"/>
      <c r="F277" s="290"/>
    </row>
    <row r="278" spans="1:6" x14ac:dyDescent="0.3">
      <c r="A278" s="167"/>
      <c r="B278" s="242" t="s">
        <v>748</v>
      </c>
      <c r="C278" s="581"/>
      <c r="D278" s="288"/>
      <c r="E278" s="289"/>
      <c r="F278" s="290"/>
    </row>
    <row r="279" spans="1:6" x14ac:dyDescent="0.3">
      <c r="A279" s="167"/>
      <c r="B279" s="242" t="s">
        <v>749</v>
      </c>
      <c r="C279" s="581"/>
      <c r="D279" s="288"/>
      <c r="E279" s="289"/>
      <c r="F279" s="290"/>
    </row>
    <row r="280" spans="1:6" x14ac:dyDescent="0.3">
      <c r="A280" s="167"/>
      <c r="B280" s="242" t="s">
        <v>750</v>
      </c>
      <c r="C280" s="581"/>
      <c r="D280" s="288"/>
      <c r="E280" s="289"/>
      <c r="F280" s="290"/>
    </row>
    <row r="281" spans="1:6" x14ac:dyDescent="0.3">
      <c r="A281" s="167"/>
      <c r="B281" s="243" t="s">
        <v>751</v>
      </c>
      <c r="C281" s="581"/>
      <c r="D281" s="288"/>
      <c r="E281" s="289"/>
      <c r="F281" s="290"/>
    </row>
    <row r="282" spans="1:6" x14ac:dyDescent="0.3">
      <c r="A282" s="167"/>
      <c r="B282" s="242" t="s">
        <v>752</v>
      </c>
      <c r="C282" s="581"/>
      <c r="D282" s="288"/>
      <c r="E282" s="289"/>
      <c r="F282" s="290"/>
    </row>
    <row r="283" spans="1:6" x14ac:dyDescent="0.3">
      <c r="A283" s="167"/>
      <c r="B283" s="244" t="s">
        <v>669</v>
      </c>
      <c r="C283" s="581"/>
      <c r="D283" s="288"/>
      <c r="E283" s="289"/>
      <c r="F283" s="290"/>
    </row>
    <row r="284" spans="1:6" x14ac:dyDescent="0.3">
      <c r="B284" s="237"/>
    </row>
    <row r="285" spans="1:6" ht="69" customHeight="1" x14ac:dyDescent="0.3">
      <c r="B285" s="81" t="s">
        <v>813</v>
      </c>
    </row>
    <row r="286" spans="1:6" ht="41.25" customHeight="1" x14ac:dyDescent="0.3">
      <c r="B286" s="82" t="s">
        <v>670</v>
      </c>
    </row>
    <row r="287" spans="1:6" x14ac:dyDescent="0.3">
      <c r="B287" s="235"/>
    </row>
    <row r="288" spans="1:6" x14ac:dyDescent="0.3">
      <c r="B288" s="235" t="s">
        <v>656</v>
      </c>
    </row>
    <row r="289" spans="1:2" x14ac:dyDescent="0.3">
      <c r="B289" s="244" t="s">
        <v>828</v>
      </c>
    </row>
    <row r="290" spans="1:2" x14ac:dyDescent="0.3">
      <c r="B290" s="244" t="s">
        <v>829</v>
      </c>
    </row>
    <row r="291" spans="1:2" x14ac:dyDescent="0.3">
      <c r="B291" s="244" t="s">
        <v>830</v>
      </c>
    </row>
    <row r="292" spans="1:2" x14ac:dyDescent="0.3">
      <c r="B292" s="244" t="s">
        <v>831</v>
      </c>
    </row>
    <row r="293" spans="1:2" x14ac:dyDescent="0.3">
      <c r="B293" s="244" t="s">
        <v>832</v>
      </c>
    </row>
    <row r="294" spans="1:2" x14ac:dyDescent="0.3">
      <c r="B294" s="244" t="s">
        <v>833</v>
      </c>
    </row>
    <row r="295" spans="1:2" x14ac:dyDescent="0.3">
      <c r="B295" s="244"/>
    </row>
    <row r="296" spans="1:2" x14ac:dyDescent="0.3">
      <c r="A296" s="167"/>
      <c r="B296" s="237" t="s">
        <v>671</v>
      </c>
    </row>
    <row r="297" spans="1:2" ht="43.5" customHeight="1" x14ac:dyDescent="0.3">
      <c r="A297" s="167"/>
      <c r="B297" s="81" t="s">
        <v>814</v>
      </c>
    </row>
    <row r="298" spans="1:2" ht="84.75" customHeight="1" x14ac:dyDescent="0.3">
      <c r="A298" s="167"/>
      <c r="B298" s="81" t="s">
        <v>815</v>
      </c>
    </row>
    <row r="299" spans="1:2" ht="85.5" customHeight="1" x14ac:dyDescent="0.3">
      <c r="A299" s="173"/>
      <c r="B299" s="81" t="s">
        <v>809</v>
      </c>
    </row>
    <row r="300" spans="1:2" x14ac:dyDescent="0.3">
      <c r="A300" s="170"/>
      <c r="B300" s="149" t="s">
        <v>656</v>
      </c>
    </row>
    <row r="301" spans="1:2" x14ac:dyDescent="0.3">
      <c r="A301" s="173"/>
      <c r="B301" s="240" t="s">
        <v>657</v>
      </c>
    </row>
    <row r="302" spans="1:2" x14ac:dyDescent="0.3">
      <c r="A302" s="173"/>
      <c r="B302" s="240" t="s">
        <v>672</v>
      </c>
    </row>
    <row r="303" spans="1:2" x14ac:dyDescent="0.3">
      <c r="B303" s="241" t="s">
        <v>659</v>
      </c>
    </row>
    <row r="304" spans="1:2" x14ac:dyDescent="0.3">
      <c r="A304" s="166"/>
      <c r="B304" s="240" t="s">
        <v>673</v>
      </c>
    </row>
    <row r="305" spans="1:6" x14ac:dyDescent="0.3">
      <c r="A305" s="158"/>
      <c r="B305" s="240" t="s">
        <v>674</v>
      </c>
    </row>
    <row r="306" spans="1:6" ht="85.5" customHeight="1" x14ac:dyDescent="0.3">
      <c r="A306" s="166"/>
      <c r="B306" s="81" t="s">
        <v>816</v>
      </c>
    </row>
    <row r="307" spans="1:6" ht="78" customHeight="1" x14ac:dyDescent="0.3">
      <c r="A307" s="166"/>
      <c r="B307" s="81" t="s">
        <v>815</v>
      </c>
    </row>
    <row r="308" spans="1:6" ht="27.6" x14ac:dyDescent="0.3">
      <c r="A308" s="166"/>
      <c r="B308" s="82" t="s">
        <v>675</v>
      </c>
    </row>
    <row r="309" spans="1:6" x14ac:dyDescent="0.3">
      <c r="B309" s="235"/>
    </row>
    <row r="310" spans="1:6" x14ac:dyDescent="0.3">
      <c r="B310" s="182" t="s">
        <v>676</v>
      </c>
    </row>
    <row r="311" spans="1:6" x14ac:dyDescent="0.3">
      <c r="B311" s="137" t="s">
        <v>677</v>
      </c>
      <c r="C311" s="178" t="s">
        <v>102</v>
      </c>
      <c r="D311" s="275">
        <v>1</v>
      </c>
      <c r="E311" s="265"/>
      <c r="F311" s="266">
        <f>+E311*D311</f>
        <v>0</v>
      </c>
    </row>
    <row r="312" spans="1:6" x14ac:dyDescent="0.3">
      <c r="A312" s="167"/>
      <c r="B312" s="214" t="s">
        <v>551</v>
      </c>
      <c r="C312" s="215"/>
      <c r="D312" s="267"/>
      <c r="E312" s="268"/>
      <c r="F312" s="269"/>
    </row>
    <row r="313" spans="1:6" x14ac:dyDescent="0.3">
      <c r="A313" s="166"/>
      <c r="B313" s="147"/>
      <c r="D313" s="264"/>
      <c r="E313" s="185"/>
      <c r="F313" s="131"/>
    </row>
    <row r="314" spans="1:6" ht="69" x14ac:dyDescent="0.3">
      <c r="A314" s="167">
        <f>MAX($A$6:A313)+1</f>
        <v>35</v>
      </c>
      <c r="B314" s="235" t="s">
        <v>678</v>
      </c>
      <c r="D314" s="264"/>
      <c r="E314" s="185"/>
      <c r="F314" s="131"/>
    </row>
    <row r="315" spans="1:6" x14ac:dyDescent="0.3">
      <c r="A315" s="167"/>
      <c r="B315" s="235" t="s">
        <v>679</v>
      </c>
      <c r="D315" s="264"/>
      <c r="E315" s="185"/>
      <c r="F315" s="131"/>
    </row>
    <row r="316" spans="1:6" x14ac:dyDescent="0.3">
      <c r="A316" s="167"/>
      <c r="B316" s="235" t="s">
        <v>680</v>
      </c>
      <c r="D316" s="264"/>
      <c r="E316" s="185"/>
      <c r="F316" s="131"/>
    </row>
    <row r="317" spans="1:6" x14ac:dyDescent="0.3">
      <c r="B317" s="235" t="s">
        <v>681</v>
      </c>
      <c r="D317" s="264"/>
      <c r="E317" s="185"/>
      <c r="F317" s="131"/>
    </row>
    <row r="318" spans="1:6" x14ac:dyDescent="0.3">
      <c r="B318" s="235" t="s">
        <v>682</v>
      </c>
      <c r="C318" s="150" t="s">
        <v>105</v>
      </c>
      <c r="D318" s="264">
        <v>2</v>
      </c>
      <c r="E318" s="265"/>
      <c r="F318" s="266">
        <f>+E318*D318</f>
        <v>0</v>
      </c>
    </row>
    <row r="319" spans="1:6" x14ac:dyDescent="0.3">
      <c r="B319" s="237" t="s">
        <v>683</v>
      </c>
      <c r="D319" s="264"/>
      <c r="E319" s="185"/>
      <c r="F319" s="131"/>
    </row>
    <row r="320" spans="1:6" x14ac:dyDescent="0.3">
      <c r="A320" s="167"/>
      <c r="B320" s="214" t="s">
        <v>551</v>
      </c>
      <c r="C320" s="215"/>
      <c r="D320" s="267"/>
      <c r="E320" s="268"/>
      <c r="F320" s="269"/>
    </row>
    <row r="321" spans="1:6" x14ac:dyDescent="0.3">
      <c r="A321" s="167"/>
      <c r="B321" s="214"/>
      <c r="C321" s="245"/>
      <c r="D321" s="291"/>
      <c r="E321" s="268"/>
      <c r="F321" s="269"/>
    </row>
    <row r="322" spans="1:6" ht="41.4" x14ac:dyDescent="0.3">
      <c r="A322" s="167">
        <f>MAX($A$6:A321)+1</f>
        <v>36</v>
      </c>
      <c r="B322" s="214" t="s">
        <v>684</v>
      </c>
      <c r="C322" s="215"/>
      <c r="D322" s="267"/>
      <c r="E322" s="268"/>
      <c r="F322" s="269"/>
    </row>
    <row r="323" spans="1:6" x14ac:dyDescent="0.3">
      <c r="A323" s="167"/>
      <c r="B323" s="214" t="s">
        <v>685</v>
      </c>
      <c r="C323" s="215"/>
      <c r="D323" s="267"/>
      <c r="E323" s="268"/>
      <c r="F323" s="269"/>
    </row>
    <row r="324" spans="1:6" x14ac:dyDescent="0.3">
      <c r="A324" s="167"/>
      <c r="B324" s="214" t="s">
        <v>686</v>
      </c>
      <c r="C324" s="215"/>
      <c r="D324" s="267"/>
      <c r="E324" s="268"/>
      <c r="F324" s="269"/>
    </row>
    <row r="325" spans="1:6" x14ac:dyDescent="0.3">
      <c r="A325" s="167"/>
      <c r="B325" s="214" t="s">
        <v>687</v>
      </c>
      <c r="C325" s="215"/>
      <c r="D325" s="267"/>
      <c r="E325" s="268"/>
      <c r="F325" s="269"/>
    </row>
    <row r="326" spans="1:6" x14ac:dyDescent="0.3">
      <c r="A326" s="167"/>
      <c r="B326" s="214" t="s">
        <v>688</v>
      </c>
      <c r="C326" s="215"/>
      <c r="D326" s="267"/>
      <c r="E326" s="268"/>
      <c r="F326" s="269"/>
    </row>
    <row r="327" spans="1:6" x14ac:dyDescent="0.3">
      <c r="A327" s="167"/>
      <c r="B327" s="214" t="s">
        <v>689</v>
      </c>
      <c r="C327" s="215"/>
      <c r="D327" s="267"/>
      <c r="E327" s="268"/>
      <c r="F327" s="269"/>
    </row>
    <row r="328" spans="1:6" x14ac:dyDescent="0.3">
      <c r="A328" s="167"/>
      <c r="B328" s="214" t="s">
        <v>690</v>
      </c>
      <c r="C328" s="215"/>
      <c r="D328" s="267"/>
      <c r="E328" s="268"/>
      <c r="F328" s="269"/>
    </row>
    <row r="329" spans="1:6" x14ac:dyDescent="0.3">
      <c r="A329" s="167"/>
      <c r="B329" s="214" t="s">
        <v>691</v>
      </c>
      <c r="C329" s="178" t="s">
        <v>105</v>
      </c>
      <c r="D329" s="275">
        <v>1</v>
      </c>
      <c r="E329" s="265"/>
      <c r="F329" s="266">
        <f>D329*E329</f>
        <v>0</v>
      </c>
    </row>
    <row r="330" spans="1:6" x14ac:dyDescent="0.3">
      <c r="A330" s="167"/>
      <c r="B330" s="214" t="s">
        <v>692</v>
      </c>
      <c r="C330" s="215"/>
      <c r="D330" s="267"/>
      <c r="E330" s="268"/>
      <c r="F330" s="269"/>
    </row>
    <row r="331" spans="1:6" x14ac:dyDescent="0.3">
      <c r="A331" s="167"/>
      <c r="B331" s="214" t="s">
        <v>551</v>
      </c>
      <c r="C331" s="215"/>
      <c r="D331" s="267"/>
      <c r="E331" s="268"/>
      <c r="F331" s="269"/>
    </row>
    <row r="332" spans="1:6" x14ac:dyDescent="0.3">
      <c r="A332" s="167"/>
      <c r="B332" s="214"/>
      <c r="C332" s="245"/>
      <c r="D332" s="291"/>
      <c r="E332" s="268"/>
      <c r="F332" s="269"/>
    </row>
    <row r="333" spans="1:6" ht="41.4" x14ac:dyDescent="0.3">
      <c r="A333" s="167">
        <f>MAX($A$6:A332)+1</f>
        <v>37</v>
      </c>
      <c r="B333" s="214" t="s">
        <v>684</v>
      </c>
      <c r="C333" s="215"/>
      <c r="D333" s="267"/>
      <c r="E333" s="268"/>
      <c r="F333" s="269"/>
    </row>
    <row r="334" spans="1:6" x14ac:dyDescent="0.3">
      <c r="A334" s="167"/>
      <c r="B334" s="214" t="s">
        <v>685</v>
      </c>
      <c r="C334" s="215"/>
      <c r="D334" s="267"/>
      <c r="E334" s="268"/>
      <c r="F334" s="269"/>
    </row>
    <row r="335" spans="1:6" x14ac:dyDescent="0.3">
      <c r="A335" s="167"/>
      <c r="B335" s="214" t="s">
        <v>693</v>
      </c>
      <c r="C335" s="215"/>
      <c r="D335" s="267"/>
      <c r="E335" s="268"/>
      <c r="F335" s="269"/>
    </row>
    <row r="336" spans="1:6" x14ac:dyDescent="0.3">
      <c r="A336" s="167"/>
      <c r="B336" s="214" t="s">
        <v>694</v>
      </c>
      <c r="C336" s="215"/>
      <c r="D336" s="267"/>
      <c r="E336" s="268"/>
      <c r="F336" s="269"/>
    </row>
    <row r="337" spans="1:6" x14ac:dyDescent="0.3">
      <c r="A337" s="167"/>
      <c r="B337" s="214" t="s">
        <v>695</v>
      </c>
      <c r="C337" s="215"/>
      <c r="D337" s="267"/>
      <c r="E337" s="268"/>
      <c r="F337" s="269"/>
    </row>
    <row r="338" spans="1:6" x14ac:dyDescent="0.3">
      <c r="A338" s="167"/>
      <c r="B338" s="214" t="s">
        <v>696</v>
      </c>
      <c r="C338" s="215"/>
      <c r="D338" s="267"/>
      <c r="E338" s="268"/>
      <c r="F338" s="269"/>
    </row>
    <row r="339" spans="1:6" x14ac:dyDescent="0.3">
      <c r="A339" s="167"/>
      <c r="B339" s="214" t="s">
        <v>690</v>
      </c>
      <c r="C339" s="215"/>
      <c r="D339" s="267"/>
      <c r="E339" s="268"/>
      <c r="F339" s="269"/>
    </row>
    <row r="340" spans="1:6" x14ac:dyDescent="0.3">
      <c r="A340" s="167"/>
      <c r="B340" s="214" t="s">
        <v>697</v>
      </c>
      <c r="C340" s="178" t="s">
        <v>105</v>
      </c>
      <c r="D340" s="275">
        <v>3</v>
      </c>
      <c r="E340" s="265"/>
      <c r="F340" s="266">
        <f>D340*E340</f>
        <v>0</v>
      </c>
    </row>
    <row r="341" spans="1:6" x14ac:dyDescent="0.3">
      <c r="A341" s="167"/>
      <c r="B341" s="214" t="s">
        <v>698</v>
      </c>
      <c r="C341" s="215"/>
      <c r="D341" s="267"/>
      <c r="E341" s="268"/>
      <c r="F341" s="269"/>
    </row>
    <row r="342" spans="1:6" x14ac:dyDescent="0.3">
      <c r="A342" s="167"/>
      <c r="B342" s="214" t="s">
        <v>551</v>
      </c>
      <c r="C342" s="215"/>
      <c r="D342" s="267"/>
      <c r="E342" s="268"/>
      <c r="F342" s="269"/>
    </row>
    <row r="343" spans="1:6" x14ac:dyDescent="0.3">
      <c r="A343" s="167"/>
      <c r="B343" s="214"/>
      <c r="C343" s="245"/>
      <c r="D343" s="291"/>
      <c r="E343" s="268"/>
      <c r="F343" s="292"/>
    </row>
    <row r="344" spans="1:6" ht="41.4" x14ac:dyDescent="0.3">
      <c r="A344" s="167">
        <f>MAX($A$6:A343)+1</f>
        <v>38</v>
      </c>
      <c r="B344" s="214" t="s">
        <v>699</v>
      </c>
      <c r="C344" s="245"/>
      <c r="D344" s="291"/>
      <c r="E344" s="268"/>
      <c r="F344" s="292"/>
    </row>
    <row r="345" spans="1:6" x14ac:dyDescent="0.3">
      <c r="A345" s="167"/>
      <c r="B345" s="214" t="s">
        <v>700</v>
      </c>
      <c r="C345" s="178" t="s">
        <v>105</v>
      </c>
      <c r="D345" s="275">
        <v>2</v>
      </c>
      <c r="E345" s="265"/>
      <c r="F345" s="266">
        <f>+E345*D345</f>
        <v>0</v>
      </c>
    </row>
    <row r="346" spans="1:6" x14ac:dyDescent="0.3">
      <c r="A346" s="167"/>
      <c r="B346" s="214" t="s">
        <v>701</v>
      </c>
      <c r="C346" s="178" t="s">
        <v>105</v>
      </c>
      <c r="D346" s="275">
        <v>2</v>
      </c>
      <c r="E346" s="265"/>
      <c r="F346" s="266">
        <f>+E346*D346</f>
        <v>0</v>
      </c>
    </row>
    <row r="347" spans="1:6" x14ac:dyDescent="0.3">
      <c r="A347" s="167"/>
      <c r="B347" s="214" t="s">
        <v>702</v>
      </c>
      <c r="C347" s="245"/>
      <c r="D347" s="291"/>
      <c r="E347" s="268"/>
      <c r="F347" s="292"/>
    </row>
    <row r="348" spans="1:6" x14ac:dyDescent="0.3">
      <c r="A348" s="167"/>
      <c r="B348" s="214" t="s">
        <v>551</v>
      </c>
      <c r="C348" s="245"/>
      <c r="D348" s="291"/>
      <c r="E348" s="268"/>
      <c r="F348" s="292"/>
    </row>
    <row r="349" spans="1:6" x14ac:dyDescent="0.3">
      <c r="A349" s="167"/>
      <c r="B349" s="214"/>
      <c r="C349" s="245"/>
      <c r="D349" s="291"/>
      <c r="E349" s="268"/>
      <c r="F349" s="292"/>
    </row>
    <row r="350" spans="1:6" ht="41.4" x14ac:dyDescent="0.3">
      <c r="A350" s="167">
        <f>MAX($A$6:A349)+1</f>
        <v>39</v>
      </c>
      <c r="B350" s="214" t="s">
        <v>703</v>
      </c>
      <c r="C350" s="245"/>
      <c r="D350" s="291"/>
      <c r="E350" s="293"/>
      <c r="F350" s="292"/>
    </row>
    <row r="351" spans="1:6" x14ac:dyDescent="0.3">
      <c r="A351" s="167"/>
      <c r="B351" s="214" t="s">
        <v>704</v>
      </c>
      <c r="C351" s="178" t="s">
        <v>105</v>
      </c>
      <c r="D351" s="275">
        <v>16</v>
      </c>
      <c r="E351" s="265"/>
      <c r="F351" s="266">
        <f>D351*E351</f>
        <v>0</v>
      </c>
    </row>
    <row r="352" spans="1:6" x14ac:dyDescent="0.3">
      <c r="A352" s="167"/>
      <c r="B352" s="214" t="s">
        <v>705</v>
      </c>
      <c r="C352" s="245"/>
      <c r="D352" s="291"/>
      <c r="E352" s="293"/>
      <c r="F352" s="292"/>
    </row>
    <row r="353" spans="1:6" x14ac:dyDescent="0.3">
      <c r="A353" s="167"/>
      <c r="B353" s="214" t="s">
        <v>551</v>
      </c>
      <c r="C353" s="245"/>
      <c r="D353" s="291"/>
      <c r="E353" s="293"/>
      <c r="F353" s="292"/>
    </row>
    <row r="354" spans="1:6" x14ac:dyDescent="0.3">
      <c r="A354" s="167"/>
      <c r="B354" s="214"/>
      <c r="C354" s="245"/>
      <c r="D354" s="291"/>
      <c r="E354" s="268"/>
      <c r="F354" s="292"/>
    </row>
    <row r="355" spans="1:6" ht="41.4" x14ac:dyDescent="0.3">
      <c r="A355" s="167">
        <f>MAX($A$6:A354)+1</f>
        <v>40</v>
      </c>
      <c r="B355" s="214" t="s">
        <v>706</v>
      </c>
      <c r="C355" s="245"/>
      <c r="D355" s="291"/>
      <c r="E355" s="293"/>
      <c r="F355" s="292"/>
    </row>
    <row r="356" spans="1:6" x14ac:dyDescent="0.3">
      <c r="A356" s="167"/>
      <c r="B356" s="214" t="s">
        <v>704</v>
      </c>
      <c r="C356" s="178" t="s">
        <v>105</v>
      </c>
      <c r="D356" s="275">
        <v>8</v>
      </c>
      <c r="E356" s="265"/>
      <c r="F356" s="266">
        <f>D356*E356</f>
        <v>0</v>
      </c>
    </row>
    <row r="357" spans="1:6" x14ac:dyDescent="0.3">
      <c r="A357" s="167"/>
      <c r="B357" s="214" t="s">
        <v>707</v>
      </c>
      <c r="C357" s="245"/>
      <c r="D357" s="291"/>
      <c r="E357" s="293"/>
      <c r="F357" s="292"/>
    </row>
    <row r="358" spans="1:6" x14ac:dyDescent="0.3">
      <c r="A358" s="167"/>
      <c r="B358" s="214" t="s">
        <v>551</v>
      </c>
      <c r="C358" s="245"/>
      <c r="D358" s="291"/>
      <c r="E358" s="293"/>
      <c r="F358" s="292"/>
    </row>
    <row r="359" spans="1:6" x14ac:dyDescent="0.3">
      <c r="A359" s="167"/>
      <c r="B359" s="214"/>
      <c r="C359" s="245"/>
      <c r="D359" s="291"/>
      <c r="E359" s="268"/>
      <c r="F359" s="292"/>
    </row>
    <row r="360" spans="1:6" ht="27.6" x14ac:dyDescent="0.3">
      <c r="A360" s="167">
        <f>MAX($A$6:A359)+1</f>
        <v>41</v>
      </c>
      <c r="B360" s="214" t="s">
        <v>708</v>
      </c>
      <c r="C360" s="245"/>
      <c r="D360" s="291"/>
      <c r="E360" s="293"/>
      <c r="F360" s="292"/>
    </row>
    <row r="361" spans="1:6" x14ac:dyDescent="0.3">
      <c r="A361" s="167"/>
      <c r="B361" s="214" t="s">
        <v>709</v>
      </c>
      <c r="C361" s="178" t="s">
        <v>105</v>
      </c>
      <c r="D361" s="275">
        <v>5</v>
      </c>
      <c r="E361" s="265"/>
      <c r="F361" s="266">
        <f>D361*E361</f>
        <v>0</v>
      </c>
    </row>
    <row r="362" spans="1:6" x14ac:dyDescent="0.3">
      <c r="A362" s="167"/>
      <c r="B362" s="214" t="s">
        <v>710</v>
      </c>
      <c r="C362" s="245"/>
      <c r="D362" s="291"/>
      <c r="E362" s="293"/>
      <c r="F362" s="292"/>
    </row>
    <row r="363" spans="1:6" x14ac:dyDescent="0.3">
      <c r="A363" s="167"/>
      <c r="B363" s="214" t="s">
        <v>551</v>
      </c>
      <c r="C363" s="245"/>
      <c r="D363" s="291"/>
      <c r="E363" s="293"/>
      <c r="F363" s="292"/>
    </row>
    <row r="364" spans="1:6" x14ac:dyDescent="0.3">
      <c r="A364" s="167"/>
      <c r="B364" s="214"/>
      <c r="C364" s="245"/>
      <c r="D364" s="291"/>
      <c r="E364" s="268"/>
      <c r="F364" s="292"/>
    </row>
    <row r="365" spans="1:6" ht="27.6" x14ac:dyDescent="0.3">
      <c r="A365" s="167">
        <f>MAX($A$6:A364)+1</f>
        <v>42</v>
      </c>
      <c r="B365" s="214" t="s">
        <v>711</v>
      </c>
      <c r="C365" s="178"/>
      <c r="D365" s="294"/>
    </row>
    <row r="366" spans="1:6" x14ac:dyDescent="0.3">
      <c r="A366" s="167"/>
      <c r="B366" s="214" t="s">
        <v>712</v>
      </c>
      <c r="C366" s="178" t="s">
        <v>105</v>
      </c>
      <c r="D366" s="275">
        <v>1</v>
      </c>
      <c r="E366" s="265"/>
      <c r="F366" s="266">
        <f>D366*E366</f>
        <v>0</v>
      </c>
    </row>
    <row r="367" spans="1:6" x14ac:dyDescent="0.3">
      <c r="A367" s="167"/>
      <c r="B367" s="214" t="s">
        <v>713</v>
      </c>
      <c r="C367" s="178"/>
      <c r="D367" s="294"/>
    </row>
    <row r="368" spans="1:6" x14ac:dyDescent="0.3">
      <c r="A368" s="167"/>
      <c r="B368" s="214" t="s">
        <v>551</v>
      </c>
      <c r="C368" s="245"/>
      <c r="D368" s="291"/>
      <c r="E368" s="293"/>
      <c r="F368" s="292"/>
    </row>
    <row r="369" spans="1:6" x14ac:dyDescent="0.3">
      <c r="A369" s="167"/>
      <c r="B369" s="214"/>
      <c r="C369" s="245"/>
      <c r="D369" s="291"/>
      <c r="E369" s="268"/>
      <c r="F369" s="292"/>
    </row>
    <row r="370" spans="1:6" ht="27.6" x14ac:dyDescent="0.3">
      <c r="A370" s="167">
        <f>MAX($A$6:A369)+1</f>
        <v>43</v>
      </c>
      <c r="B370" s="214" t="s">
        <v>714</v>
      </c>
      <c r="C370" s="178"/>
      <c r="D370" s="294"/>
    </row>
    <row r="371" spans="1:6" x14ac:dyDescent="0.3">
      <c r="A371" s="167"/>
      <c r="B371" s="214" t="s">
        <v>753</v>
      </c>
      <c r="C371" s="178" t="s">
        <v>105</v>
      </c>
      <c r="D371" s="275">
        <v>1</v>
      </c>
      <c r="E371" s="265"/>
      <c r="F371" s="266">
        <f>D371*E371</f>
        <v>0</v>
      </c>
    </row>
    <row r="372" spans="1:6" x14ac:dyDescent="0.3">
      <c r="B372" s="147"/>
      <c r="D372" s="264"/>
      <c r="F372" s="131"/>
    </row>
    <row r="373" spans="1:6" ht="124.2" x14ac:dyDescent="0.3">
      <c r="A373" s="167">
        <f>MAX($A$6:A372)+1</f>
        <v>44</v>
      </c>
      <c r="B373" s="235" t="s">
        <v>834</v>
      </c>
      <c r="D373" s="264"/>
      <c r="F373" s="131"/>
    </row>
    <row r="374" spans="1:6" ht="124.2" x14ac:dyDescent="0.3">
      <c r="B374" s="147" t="s">
        <v>715</v>
      </c>
      <c r="D374" s="264"/>
      <c r="F374" s="131"/>
    </row>
    <row r="375" spans="1:6" ht="41.4" x14ac:dyDescent="0.3">
      <c r="B375" s="147" t="s">
        <v>716</v>
      </c>
      <c r="D375" s="264"/>
      <c r="F375" s="131"/>
    </row>
    <row r="376" spans="1:6" x14ac:dyDescent="0.3">
      <c r="B376" s="246" t="s">
        <v>717</v>
      </c>
      <c r="C376" s="150" t="s">
        <v>105</v>
      </c>
      <c r="D376" s="264">
        <v>1</v>
      </c>
      <c r="E376" s="265"/>
      <c r="F376" s="266">
        <f t="shared" ref="F376" si="7">+E376*D376</f>
        <v>0</v>
      </c>
    </row>
    <row r="377" spans="1:6" x14ac:dyDescent="0.3">
      <c r="B377" s="246" t="s">
        <v>718</v>
      </c>
      <c r="D377" s="264"/>
      <c r="F377" s="131"/>
    </row>
    <row r="378" spans="1:6" x14ac:dyDescent="0.3">
      <c r="A378" s="167"/>
      <c r="B378" s="214" t="s">
        <v>551</v>
      </c>
      <c r="C378" s="245"/>
      <c r="D378" s="291"/>
      <c r="E378" s="293"/>
      <c r="F378" s="292"/>
    </row>
    <row r="379" spans="1:6" x14ac:dyDescent="0.3">
      <c r="A379" s="167"/>
      <c r="B379" s="214"/>
      <c r="C379" s="215"/>
      <c r="D379" s="267"/>
      <c r="E379" s="268"/>
      <c r="F379" s="269"/>
    </row>
    <row r="380" spans="1:6" ht="201.75" customHeight="1" x14ac:dyDescent="0.3">
      <c r="A380" s="174">
        <f>MAX($A$8:A379)+1</f>
        <v>45</v>
      </c>
      <c r="B380" s="253" t="s">
        <v>719</v>
      </c>
      <c r="C380" s="245"/>
      <c r="D380" s="291"/>
      <c r="E380" s="268"/>
      <c r="F380" s="292"/>
    </row>
    <row r="381" spans="1:6" ht="110.4" x14ac:dyDescent="0.3">
      <c r="A381" s="167"/>
      <c r="B381" s="214" t="s">
        <v>720</v>
      </c>
      <c r="C381" s="178" t="s">
        <v>142</v>
      </c>
      <c r="D381" s="275">
        <v>5930</v>
      </c>
      <c r="E381" s="265"/>
      <c r="F381" s="266">
        <f t="shared" ref="F381" si="8">+E381*D381</f>
        <v>0</v>
      </c>
    </row>
    <row r="382" spans="1:6" x14ac:dyDescent="0.3">
      <c r="A382" s="167"/>
      <c r="B382" s="214"/>
      <c r="C382" s="245"/>
      <c r="D382" s="291"/>
      <c r="E382" s="295"/>
      <c r="F382" s="292"/>
    </row>
    <row r="383" spans="1:6" ht="110.4" x14ac:dyDescent="0.3">
      <c r="A383" s="174">
        <f>MAX($A$8:A382)+1</f>
        <v>46</v>
      </c>
      <c r="B383" s="214" t="s">
        <v>721</v>
      </c>
      <c r="C383" s="245"/>
      <c r="D383" s="291"/>
      <c r="E383" s="268"/>
      <c r="F383" s="292"/>
    </row>
    <row r="384" spans="1:6" ht="15.6" x14ac:dyDescent="0.3">
      <c r="A384" s="167"/>
      <c r="B384" s="214" t="s">
        <v>722</v>
      </c>
      <c r="C384" s="178" t="s">
        <v>754</v>
      </c>
      <c r="D384" s="275">
        <v>115</v>
      </c>
      <c r="E384" s="265"/>
      <c r="F384" s="266">
        <v>0</v>
      </c>
    </row>
    <row r="385" spans="1:6" x14ac:dyDescent="0.3">
      <c r="A385" s="167"/>
      <c r="B385" s="214" t="s">
        <v>723</v>
      </c>
      <c r="C385" s="245"/>
      <c r="D385" s="291"/>
      <c r="E385" s="268"/>
      <c r="F385" s="292"/>
    </row>
    <row r="386" spans="1:6" x14ac:dyDescent="0.3">
      <c r="A386" s="167"/>
      <c r="B386" s="214" t="s">
        <v>551</v>
      </c>
      <c r="C386" s="245"/>
      <c r="D386" s="291"/>
      <c r="E386" s="268"/>
      <c r="F386" s="292"/>
    </row>
    <row r="387" spans="1:6" x14ac:dyDescent="0.3">
      <c r="A387" s="183"/>
      <c r="B387" s="184"/>
      <c r="C387" s="215"/>
      <c r="D387" s="267"/>
      <c r="E387" s="293"/>
      <c r="F387" s="269"/>
    </row>
    <row r="388" spans="1:6" ht="41.4" x14ac:dyDescent="0.3">
      <c r="A388" s="174">
        <f>MAX($A$8:A387)+1</f>
        <v>47</v>
      </c>
      <c r="B388" s="82" t="s">
        <v>724</v>
      </c>
      <c r="C388" s="245"/>
      <c r="D388" s="291"/>
      <c r="E388" s="268"/>
      <c r="F388" s="292"/>
    </row>
    <row r="389" spans="1:6" ht="15.6" x14ac:dyDescent="0.3">
      <c r="A389" s="183"/>
      <c r="B389" s="184" t="s">
        <v>725</v>
      </c>
      <c r="C389" s="245" t="s">
        <v>754</v>
      </c>
      <c r="D389" s="291">
        <v>48</v>
      </c>
      <c r="E389" s="296"/>
      <c r="F389" s="292">
        <f>D389*E389</f>
        <v>0</v>
      </c>
    </row>
    <row r="390" spans="1:6" ht="15.6" x14ac:dyDescent="0.3">
      <c r="A390" s="183"/>
      <c r="B390" s="184" t="s">
        <v>726</v>
      </c>
      <c r="C390" s="245" t="s">
        <v>754</v>
      </c>
      <c r="D390" s="291">
        <v>48</v>
      </c>
      <c r="E390" s="296"/>
      <c r="F390" s="292">
        <f>D390*E390</f>
        <v>0</v>
      </c>
    </row>
    <row r="391" spans="1:6" x14ac:dyDescent="0.3">
      <c r="A391" s="183"/>
      <c r="B391" s="83" t="s">
        <v>727</v>
      </c>
      <c r="C391" s="245"/>
      <c r="D391" s="291"/>
      <c r="E391" s="268"/>
      <c r="F391" s="292"/>
    </row>
    <row r="392" spans="1:6" x14ac:dyDescent="0.3">
      <c r="A392" s="167"/>
      <c r="B392" s="214" t="s">
        <v>551</v>
      </c>
      <c r="C392" s="245"/>
      <c r="D392" s="291"/>
      <c r="E392" s="268"/>
      <c r="F392" s="292"/>
    </row>
    <row r="393" spans="1:6" x14ac:dyDescent="0.3">
      <c r="A393" s="167"/>
      <c r="B393" s="214"/>
      <c r="C393" s="245"/>
      <c r="D393" s="291"/>
      <c r="E393" s="268"/>
      <c r="F393" s="292"/>
    </row>
    <row r="394" spans="1:6" ht="102.75" customHeight="1" x14ac:dyDescent="0.3">
      <c r="A394" s="167">
        <f>MAX($A$8:A393)+1</f>
        <v>48</v>
      </c>
      <c r="B394" s="253" t="s">
        <v>728</v>
      </c>
      <c r="C394" s="245"/>
      <c r="D394" s="291"/>
      <c r="E394" s="268"/>
      <c r="F394" s="292"/>
    </row>
    <row r="395" spans="1:6" ht="15.6" x14ac:dyDescent="0.3">
      <c r="A395" s="167"/>
      <c r="B395" s="214" t="s">
        <v>729</v>
      </c>
      <c r="C395" s="178" t="s">
        <v>754</v>
      </c>
      <c r="D395" s="275">
        <v>10</v>
      </c>
      <c r="E395" s="265"/>
      <c r="F395" s="266">
        <f>D395*E395</f>
        <v>0</v>
      </c>
    </row>
    <row r="396" spans="1:6" x14ac:dyDescent="0.3">
      <c r="A396" s="167"/>
      <c r="B396" s="214" t="s">
        <v>730</v>
      </c>
      <c r="C396" s="245"/>
      <c r="D396" s="291"/>
      <c r="E396" s="268"/>
      <c r="F396" s="292"/>
    </row>
    <row r="397" spans="1:6" x14ac:dyDescent="0.3">
      <c r="A397" s="167"/>
      <c r="B397" s="214" t="s">
        <v>551</v>
      </c>
      <c r="C397" s="245"/>
      <c r="D397" s="291"/>
      <c r="E397" s="268"/>
      <c r="F397" s="292"/>
    </row>
    <row r="398" spans="1:6" x14ac:dyDescent="0.3">
      <c r="A398" s="170"/>
      <c r="B398" s="220"/>
      <c r="C398" s="217"/>
      <c r="D398" s="271"/>
      <c r="F398" s="221"/>
    </row>
    <row r="399" spans="1:6" ht="41.4" x14ac:dyDescent="0.3">
      <c r="A399" s="173">
        <f>MAX($A$6:A398)+1</f>
        <v>49</v>
      </c>
      <c r="B399" s="222" t="s">
        <v>731</v>
      </c>
      <c r="C399" s="223"/>
      <c r="D399" s="274"/>
      <c r="E399" s="265"/>
      <c r="F399" s="266"/>
    </row>
    <row r="400" spans="1:6" x14ac:dyDescent="0.3">
      <c r="A400" s="173"/>
      <c r="B400" s="222"/>
      <c r="C400" s="223" t="s">
        <v>130</v>
      </c>
      <c r="D400" s="274">
        <v>20</v>
      </c>
      <c r="E400" s="265"/>
      <c r="F400" s="266">
        <f>D400*E400</f>
        <v>0</v>
      </c>
    </row>
    <row r="401" spans="1:6" x14ac:dyDescent="0.3">
      <c r="B401" s="147"/>
      <c r="D401" s="264"/>
    </row>
    <row r="402" spans="1:6" ht="55.2" x14ac:dyDescent="0.3">
      <c r="A402" s="166">
        <f>MAX($A$33:A401)+1</f>
        <v>50</v>
      </c>
      <c r="B402" s="145" t="s">
        <v>732</v>
      </c>
      <c r="D402" s="264"/>
    </row>
    <row r="403" spans="1:6" x14ac:dyDescent="0.3">
      <c r="B403" s="246" t="s">
        <v>717</v>
      </c>
      <c r="C403" s="150" t="s">
        <v>105</v>
      </c>
      <c r="D403" s="264">
        <v>1</v>
      </c>
      <c r="E403" s="265"/>
      <c r="F403" s="266">
        <f t="shared" ref="F403" si="9">+E403*D403</f>
        <v>0</v>
      </c>
    </row>
    <row r="404" spans="1:6" x14ac:dyDescent="0.3">
      <c r="B404" s="235"/>
      <c r="D404" s="264"/>
      <c r="E404" s="185"/>
      <c r="F404" s="131"/>
    </row>
    <row r="405" spans="1:6" ht="69" x14ac:dyDescent="0.3">
      <c r="A405" s="166">
        <f>MAX($A$33:A404)+1</f>
        <v>51</v>
      </c>
      <c r="B405" s="235" t="s">
        <v>817</v>
      </c>
      <c r="C405" s="150" t="s">
        <v>102</v>
      </c>
      <c r="D405" s="264">
        <v>1</v>
      </c>
      <c r="E405" s="265"/>
      <c r="F405" s="266">
        <f t="shared" ref="F405" si="10">+E405*D405</f>
        <v>0</v>
      </c>
    </row>
    <row r="406" spans="1:6" x14ac:dyDescent="0.3">
      <c r="B406" s="235"/>
      <c r="D406" s="264"/>
      <c r="E406" s="185"/>
      <c r="F406" s="131"/>
    </row>
    <row r="407" spans="1:6" ht="41.4" x14ac:dyDescent="0.3">
      <c r="A407" s="166">
        <f>MAX($A$33:A406)+1</f>
        <v>52</v>
      </c>
      <c r="B407" s="235" t="s">
        <v>733</v>
      </c>
      <c r="C407" s="150" t="s">
        <v>130</v>
      </c>
      <c r="D407" s="264">
        <v>20</v>
      </c>
      <c r="E407" s="265"/>
      <c r="F407" s="266">
        <f t="shared" ref="F407" si="11">+E407*D407</f>
        <v>0</v>
      </c>
    </row>
    <row r="408" spans="1:6" x14ac:dyDescent="0.3">
      <c r="A408" s="170"/>
      <c r="B408" s="220"/>
      <c r="C408" s="217"/>
      <c r="D408" s="271"/>
      <c r="F408" s="221"/>
    </row>
    <row r="409" spans="1:6" ht="41.4" x14ac:dyDescent="0.3">
      <c r="A409" s="173">
        <f>MAX($A$6:A408)+1</f>
        <v>53</v>
      </c>
      <c r="B409" s="582" t="s">
        <v>839</v>
      </c>
      <c r="C409" s="223" t="s">
        <v>120</v>
      </c>
      <c r="D409" s="274">
        <v>0</v>
      </c>
      <c r="E409" s="265"/>
      <c r="F409" s="266">
        <v>0</v>
      </c>
    </row>
    <row r="410" spans="1:6" x14ac:dyDescent="0.3">
      <c r="A410" s="167"/>
      <c r="B410" s="247"/>
      <c r="C410" s="215"/>
      <c r="D410" s="267"/>
      <c r="E410" s="268"/>
      <c r="F410" s="269"/>
    </row>
    <row r="411" spans="1:6" s="211" customFormat="1" ht="14.4" thickBot="1" x14ac:dyDescent="0.3">
      <c r="B411" s="387" t="s">
        <v>838</v>
      </c>
      <c r="C411" s="399"/>
      <c r="D411" s="401"/>
      <c r="E411" s="401"/>
      <c r="F411" s="401">
        <f>SUM(F208:F409)</f>
        <v>0</v>
      </c>
    </row>
    <row r="412" spans="1:6" ht="14.4" thickTop="1" x14ac:dyDescent="0.3"/>
    <row r="414" spans="1:6" ht="15" thickBot="1" x14ac:dyDescent="0.35">
      <c r="A414" s="577" t="s">
        <v>34</v>
      </c>
      <c r="B414" s="578" t="s">
        <v>1259</v>
      </c>
      <c r="C414" s="133"/>
      <c r="D414" s="580"/>
      <c r="E414" s="133"/>
      <c r="F414" s="579"/>
    </row>
    <row r="415" spans="1:6" ht="14.4" thickTop="1" x14ac:dyDescent="0.3">
      <c r="A415" s="573"/>
      <c r="B415" s="137"/>
      <c r="C415" s="264"/>
      <c r="D415" s="128"/>
      <c r="E415" s="264"/>
    </row>
    <row r="416" spans="1:6" x14ac:dyDescent="0.3">
      <c r="A416" s="574" t="s">
        <v>1273</v>
      </c>
      <c r="B416" s="575" t="s">
        <v>1260</v>
      </c>
      <c r="C416" s="264"/>
      <c r="E416" s="264"/>
    </row>
    <row r="417" spans="1:6" x14ac:dyDescent="0.3">
      <c r="A417" s="574"/>
      <c r="B417" s="575" t="s">
        <v>1261</v>
      </c>
      <c r="C417" s="264"/>
      <c r="E417" s="264"/>
    </row>
    <row r="418" spans="1:6" x14ac:dyDescent="0.3">
      <c r="A418" s="574"/>
      <c r="B418" s="575"/>
      <c r="C418" s="264" t="s">
        <v>108</v>
      </c>
      <c r="D418" s="264">
        <v>6</v>
      </c>
      <c r="E418" s="132"/>
      <c r="F418" s="132">
        <f>+ROUND((D418*E418),2)</f>
        <v>0</v>
      </c>
    </row>
    <row r="419" spans="1:6" x14ac:dyDescent="0.3">
      <c r="A419" s="574"/>
      <c r="B419" s="132"/>
      <c r="D419" s="264"/>
      <c r="E419" s="132"/>
    </row>
    <row r="420" spans="1:6" x14ac:dyDescent="0.3">
      <c r="A420" s="574" t="s">
        <v>1274</v>
      </c>
      <c r="B420" s="128" t="s">
        <v>1262</v>
      </c>
      <c r="C420" s="264"/>
      <c r="D420" s="264"/>
      <c r="E420" s="132"/>
    </row>
    <row r="421" spans="1:6" x14ac:dyDescent="0.3">
      <c r="A421" s="574"/>
      <c r="B421" s="128" t="s">
        <v>1263</v>
      </c>
      <c r="C421" s="264"/>
      <c r="D421" s="264"/>
      <c r="E421" s="132"/>
    </row>
    <row r="422" spans="1:6" x14ac:dyDescent="0.3">
      <c r="A422" s="574"/>
      <c r="B422" s="128" t="s">
        <v>1264</v>
      </c>
      <c r="C422" s="264"/>
      <c r="D422" s="264"/>
      <c r="E422" s="132"/>
    </row>
    <row r="423" spans="1:6" x14ac:dyDescent="0.3">
      <c r="A423" s="574"/>
      <c r="B423" s="128" t="s">
        <v>1265</v>
      </c>
      <c r="C423" s="264"/>
      <c r="D423" s="264"/>
      <c r="E423" s="132"/>
    </row>
    <row r="424" spans="1:6" x14ac:dyDescent="0.3">
      <c r="A424" s="574"/>
      <c r="B424" s="128" t="s">
        <v>1266</v>
      </c>
      <c r="C424" s="264"/>
      <c r="D424" s="264"/>
      <c r="E424" s="132"/>
    </row>
    <row r="425" spans="1:6" x14ac:dyDescent="0.3">
      <c r="A425" s="574"/>
      <c r="C425" s="264"/>
      <c r="D425" s="264"/>
      <c r="E425" s="132"/>
    </row>
    <row r="426" spans="1:6" x14ac:dyDescent="0.3">
      <c r="A426" s="574"/>
      <c r="B426" s="128" t="s">
        <v>1267</v>
      </c>
      <c r="C426" s="264" t="s">
        <v>108</v>
      </c>
      <c r="D426" s="264">
        <v>4</v>
      </c>
      <c r="E426" s="132"/>
      <c r="F426" s="132">
        <f>+ROUND((D426*E426),2)</f>
        <v>0</v>
      </c>
    </row>
    <row r="427" spans="1:6" x14ac:dyDescent="0.3">
      <c r="A427" s="574"/>
      <c r="B427" s="128" t="s">
        <v>1268</v>
      </c>
      <c r="C427" s="264" t="s">
        <v>108</v>
      </c>
      <c r="D427" s="264">
        <v>2</v>
      </c>
      <c r="E427" s="132"/>
      <c r="F427" s="132">
        <f>+ROUND((D427*E427),2)</f>
        <v>0</v>
      </c>
    </row>
    <row r="428" spans="1:6" x14ac:dyDescent="0.3">
      <c r="A428" s="574"/>
      <c r="C428" s="264"/>
      <c r="D428" s="264"/>
      <c r="E428" s="132"/>
    </row>
    <row r="429" spans="1:6" x14ac:dyDescent="0.3">
      <c r="A429" s="574" t="s">
        <v>1275</v>
      </c>
      <c r="B429" s="128" t="s">
        <v>1269</v>
      </c>
      <c r="C429" s="264"/>
      <c r="D429" s="264"/>
      <c r="E429" s="132"/>
    </row>
    <row r="430" spans="1:6" x14ac:dyDescent="0.3">
      <c r="A430" s="574"/>
      <c r="B430" s="128" t="s">
        <v>1270</v>
      </c>
      <c r="C430" s="264"/>
      <c r="D430" s="264"/>
      <c r="E430" s="132"/>
    </row>
    <row r="431" spans="1:6" x14ac:dyDescent="0.3">
      <c r="A431" s="574"/>
      <c r="C431" s="264" t="s">
        <v>105</v>
      </c>
      <c r="D431" s="264">
        <v>1</v>
      </c>
      <c r="E431" s="132"/>
      <c r="F431" s="132">
        <f>+ROUND((D431*E431),2)</f>
        <v>0</v>
      </c>
    </row>
    <row r="432" spans="1:6" x14ac:dyDescent="0.3">
      <c r="A432" s="574"/>
      <c r="C432" s="264"/>
      <c r="D432" s="264"/>
      <c r="E432" s="132"/>
    </row>
    <row r="433" spans="1:6" x14ac:dyDescent="0.3">
      <c r="A433" s="150" t="s">
        <v>1276</v>
      </c>
      <c r="B433" s="575" t="s">
        <v>1271</v>
      </c>
      <c r="D433" s="264"/>
      <c r="E433" s="132"/>
    </row>
    <row r="434" spans="1:6" x14ac:dyDescent="0.3">
      <c r="A434" s="150"/>
      <c r="B434" s="575" t="s">
        <v>1272</v>
      </c>
      <c r="D434" s="264"/>
      <c r="E434" s="132"/>
    </row>
    <row r="435" spans="1:6" x14ac:dyDescent="0.3">
      <c r="A435" s="574"/>
      <c r="B435" s="132"/>
      <c r="C435" s="264" t="s">
        <v>108</v>
      </c>
      <c r="D435" s="264">
        <v>6</v>
      </c>
      <c r="E435" s="132"/>
      <c r="F435" s="132">
        <f>+ROUND((D435*E435),2)</f>
        <v>0</v>
      </c>
    </row>
    <row r="436" spans="1:6" x14ac:dyDescent="0.3">
      <c r="A436" s="574"/>
      <c r="B436" s="132"/>
      <c r="C436" s="264"/>
      <c r="D436" s="264"/>
      <c r="E436" s="132"/>
    </row>
    <row r="437" spans="1:6" ht="31.5" customHeight="1" x14ac:dyDescent="0.3">
      <c r="A437" s="150"/>
      <c r="B437" s="582" t="s">
        <v>839</v>
      </c>
      <c r="C437" s="223" t="s">
        <v>120</v>
      </c>
      <c r="D437" s="274">
        <v>0</v>
      </c>
      <c r="E437" s="265"/>
      <c r="F437" s="266">
        <v>0</v>
      </c>
    </row>
    <row r="438" spans="1:6" x14ac:dyDescent="0.3">
      <c r="A438" s="150"/>
      <c r="B438" s="575"/>
      <c r="D438" s="264"/>
      <c r="E438" s="132"/>
      <c r="F438" s="576" t="s">
        <v>94</v>
      </c>
    </row>
    <row r="439" spans="1:6" ht="15" thickBot="1" x14ac:dyDescent="0.35">
      <c r="A439" s="150"/>
      <c r="B439" s="578" t="s">
        <v>1278</v>
      </c>
      <c r="C439" s="460"/>
      <c r="D439" s="583"/>
      <c r="E439" s="462"/>
      <c r="F439" s="584">
        <f>SUM(F418:F437)</f>
        <v>0</v>
      </c>
    </row>
    <row r="440" spans="1:6" ht="14.4" thickTop="1" x14ac:dyDescent="0.3">
      <c r="A440" s="150"/>
      <c r="B440" s="575"/>
      <c r="C440" s="264"/>
      <c r="D440" s="128"/>
      <c r="E440" s="264"/>
      <c r="F440" s="136"/>
    </row>
    <row r="441" spans="1:6" x14ac:dyDescent="0.3">
      <c r="A441" s="150"/>
      <c r="B441" s="575"/>
      <c r="C441" s="264"/>
      <c r="D441" s="128"/>
      <c r="E441" s="264"/>
      <c r="F441" s="136" t="s">
        <v>94</v>
      </c>
    </row>
    <row r="444" spans="1:6" s="211" customFormat="1" ht="14.4" thickBot="1" x14ac:dyDescent="0.3">
      <c r="A444" s="399" t="s">
        <v>840</v>
      </c>
      <c r="B444" s="461" t="s">
        <v>1011</v>
      </c>
      <c r="C444" s="460"/>
      <c r="D444" s="462"/>
      <c r="E444" s="462"/>
      <c r="F444" s="462"/>
    </row>
    <row r="445" spans="1:6" ht="14.4" thickTop="1" x14ac:dyDescent="0.3"/>
    <row r="446" spans="1:6" x14ac:dyDescent="0.3">
      <c r="A446" s="236" t="s">
        <v>29</v>
      </c>
      <c r="B446" s="200" t="s">
        <v>844</v>
      </c>
      <c r="D446" s="132">
        <f>+F146</f>
        <v>0</v>
      </c>
    </row>
    <row r="447" spans="1:6" x14ac:dyDescent="0.3">
      <c r="A447" s="236" t="s">
        <v>30</v>
      </c>
      <c r="B447" s="200" t="s">
        <v>845</v>
      </c>
      <c r="D447" s="132">
        <f>+F204</f>
        <v>0</v>
      </c>
    </row>
    <row r="448" spans="1:6" x14ac:dyDescent="0.3">
      <c r="A448" s="236" t="s">
        <v>32</v>
      </c>
      <c r="B448" s="200" t="s">
        <v>843</v>
      </c>
      <c r="D448" s="132">
        <f>+F411</f>
        <v>0</v>
      </c>
    </row>
    <row r="449" spans="1:6" x14ac:dyDescent="0.3">
      <c r="A449" s="236" t="s">
        <v>34</v>
      </c>
      <c r="B449" s="200" t="s">
        <v>1277</v>
      </c>
      <c r="D449" s="132">
        <f>+F439</f>
        <v>0</v>
      </c>
    </row>
    <row r="450" spans="1:6" s="211" customFormat="1" ht="23.25" customHeight="1" thickBot="1" x14ac:dyDescent="0.3">
      <c r="A450" s="387"/>
      <c r="B450" s="537" t="s">
        <v>842</v>
      </c>
      <c r="C450" s="399"/>
      <c r="D450" s="210">
        <f>SUM(D446:D449)</f>
        <v>0</v>
      </c>
      <c r="E450" s="401"/>
      <c r="F450" s="401"/>
    </row>
    <row r="451" spans="1:6" ht="14.4" thickTop="1" x14ac:dyDescent="0.3"/>
  </sheetData>
  <mergeCells count="20">
    <mergeCell ref="B46:F46"/>
    <mergeCell ref="B48:F48"/>
    <mergeCell ref="B34:F34"/>
    <mergeCell ref="B36:F36"/>
    <mergeCell ref="B38:F38"/>
    <mergeCell ref="B40:F40"/>
    <mergeCell ref="B42:F42"/>
    <mergeCell ref="B44:F44"/>
    <mergeCell ref="B32:F32"/>
    <mergeCell ref="B8:F8"/>
    <mergeCell ref="B10:F10"/>
    <mergeCell ref="B12:F12"/>
    <mergeCell ref="B14:F14"/>
    <mergeCell ref="B16:F16"/>
    <mergeCell ref="B18:F18"/>
    <mergeCell ref="B20:F20"/>
    <mergeCell ref="B24:F24"/>
    <mergeCell ref="B26:F26"/>
    <mergeCell ref="B28:F28"/>
    <mergeCell ref="B30:F30"/>
  </mergeCells>
  <phoneticPr fontId="35" type="noConversion"/>
  <conditionalFormatting sqref="A189">
    <cfRule type="expression" dxfId="0" priority="1" stopIfTrue="1">
      <formula>A189="x"</formula>
    </cfRule>
  </conditionalFormatting>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PZR - Popis del</oddHeader>
    <oddFooter>&amp;R&amp;"Arial Narrow,Navadno"&amp;9STROJNO-INSTALACIJSKA DELA     Starn &amp;P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249977111117893"/>
  </sheetPr>
  <dimension ref="A2:F20"/>
  <sheetViews>
    <sheetView workbookViewId="0">
      <selection activeCell="F21" sqref="F21"/>
    </sheetView>
  </sheetViews>
  <sheetFormatPr defaultRowHeight="14.4" x14ac:dyDescent="0.3"/>
  <cols>
    <col min="1" max="1" width="5.44140625" customWidth="1"/>
    <col min="2" max="2" width="46.109375" customWidth="1"/>
    <col min="3" max="3" width="7.33203125" customWidth="1"/>
    <col min="6" max="6" width="13.109375" customWidth="1"/>
  </cols>
  <sheetData>
    <row r="2" spans="1:6" x14ac:dyDescent="0.3">
      <c r="A2" s="119" t="s">
        <v>122</v>
      </c>
      <c r="B2" s="120" t="s">
        <v>123</v>
      </c>
      <c r="C2" s="121" t="s">
        <v>124</v>
      </c>
      <c r="D2" s="122" t="s">
        <v>125</v>
      </c>
      <c r="E2" s="122" t="s">
        <v>126</v>
      </c>
      <c r="F2" s="122" t="s">
        <v>127</v>
      </c>
    </row>
    <row r="3" spans="1:6" x14ac:dyDescent="0.3">
      <c r="A3" s="128"/>
      <c r="B3" s="128"/>
      <c r="C3" s="128"/>
      <c r="D3" s="128"/>
      <c r="E3" s="128"/>
      <c r="F3" s="128"/>
    </row>
    <row r="4" spans="1:6" ht="15" thickBot="1" x14ac:dyDescent="0.35">
      <c r="A4" s="206" t="s">
        <v>94</v>
      </c>
      <c r="B4" s="207" t="s">
        <v>769</v>
      </c>
      <c r="C4" s="207"/>
      <c r="D4" s="207"/>
      <c r="E4" s="207"/>
      <c r="F4" s="207"/>
    </row>
    <row r="5" spans="1:6" ht="15" thickTop="1" x14ac:dyDescent="0.3">
      <c r="A5" s="128"/>
      <c r="B5" s="128"/>
      <c r="C5" s="128"/>
      <c r="D5" s="128"/>
      <c r="E5" s="128"/>
      <c r="F5" s="128"/>
    </row>
    <row r="6" spans="1:6" ht="29.25" customHeight="1" x14ac:dyDescent="0.3">
      <c r="A6" s="128"/>
      <c r="B6" s="612" t="s">
        <v>770</v>
      </c>
      <c r="C6" s="612"/>
      <c r="D6" s="612"/>
      <c r="E6" s="612"/>
      <c r="F6" s="128"/>
    </row>
    <row r="7" spans="1:6" ht="42" customHeight="1" x14ac:dyDescent="0.3">
      <c r="A7" s="128"/>
      <c r="B7" s="608" t="s">
        <v>771</v>
      </c>
      <c r="C7" s="608"/>
      <c r="D7" s="608"/>
      <c r="E7" s="608"/>
      <c r="F7" s="128"/>
    </row>
    <row r="8" spans="1:6" ht="28.5" customHeight="1" x14ac:dyDescent="0.3">
      <c r="A8" s="128"/>
      <c r="B8" s="608" t="s">
        <v>772</v>
      </c>
      <c r="C8" s="608"/>
      <c r="D8" s="608"/>
      <c r="E8" s="608"/>
      <c r="F8" s="128"/>
    </row>
    <row r="9" spans="1:6" ht="28.5" customHeight="1" x14ac:dyDescent="0.3">
      <c r="A9" s="128"/>
      <c r="B9" s="83"/>
      <c r="C9" s="83"/>
      <c r="D9" s="83"/>
      <c r="E9" s="83"/>
      <c r="F9" s="128"/>
    </row>
    <row r="10" spans="1:6" ht="16.5" customHeight="1" x14ac:dyDescent="0.3">
      <c r="A10" s="128"/>
      <c r="B10" s="168" t="s">
        <v>773</v>
      </c>
      <c r="C10" s="168"/>
      <c r="D10" s="168"/>
      <c r="E10" s="168"/>
      <c r="F10" s="128"/>
    </row>
    <row r="11" spans="1:6" ht="16.5" customHeight="1" x14ac:dyDescent="0.3">
      <c r="A11" s="128"/>
      <c r="B11" s="613" t="s">
        <v>774</v>
      </c>
      <c r="C11" s="613"/>
      <c r="D11" s="613"/>
      <c r="E11" s="613"/>
      <c r="F11" s="128"/>
    </row>
    <row r="12" spans="1:6" ht="16.5" customHeight="1" x14ac:dyDescent="0.3">
      <c r="A12" s="128"/>
      <c r="B12" s="168" t="s">
        <v>775</v>
      </c>
      <c r="C12" s="168"/>
      <c r="D12" s="168"/>
      <c r="E12" s="168"/>
      <c r="F12" s="128"/>
    </row>
    <row r="13" spans="1:6" ht="16.5" customHeight="1" x14ac:dyDescent="0.3">
      <c r="A13" s="128"/>
      <c r="B13" s="613" t="s">
        <v>778</v>
      </c>
      <c r="C13" s="613"/>
      <c r="D13" s="613"/>
      <c r="E13" s="168"/>
      <c r="F13" s="128"/>
    </row>
    <row r="14" spans="1:6" ht="16.5" customHeight="1" x14ac:dyDescent="0.3">
      <c r="A14" s="128"/>
      <c r="B14" s="168" t="s">
        <v>776</v>
      </c>
      <c r="C14" s="168"/>
      <c r="D14" s="168"/>
      <c r="E14" s="168"/>
      <c r="F14" s="128"/>
    </row>
    <row r="15" spans="1:6" x14ac:dyDescent="0.3">
      <c r="A15" s="128"/>
      <c r="B15" s="168"/>
      <c r="C15" s="168"/>
      <c r="D15" s="168"/>
      <c r="E15" s="168"/>
      <c r="F15" s="128"/>
    </row>
    <row r="16" spans="1:6" x14ac:dyDescent="0.3">
      <c r="A16" s="128"/>
      <c r="B16" s="608" t="s">
        <v>777</v>
      </c>
      <c r="C16" s="608"/>
      <c r="D16" s="608"/>
      <c r="E16" s="608"/>
      <c r="F16" s="128"/>
    </row>
    <row r="17" spans="1:6" x14ac:dyDescent="0.3">
      <c r="A17" s="128"/>
      <c r="B17" s="208"/>
      <c r="C17" s="188"/>
      <c r="D17" s="188"/>
      <c r="E17" s="188"/>
      <c r="F17" s="128"/>
    </row>
    <row r="18" spans="1:6" x14ac:dyDescent="0.3">
      <c r="A18" s="128"/>
      <c r="B18" s="612"/>
      <c r="C18" s="612"/>
      <c r="D18" s="612"/>
      <c r="E18" s="612"/>
      <c r="F18" s="128"/>
    </row>
    <row r="19" spans="1:6" ht="15" thickBot="1" x14ac:dyDescent="0.35">
      <c r="A19" s="206" t="s">
        <v>94</v>
      </c>
      <c r="B19" s="207" t="s">
        <v>769</v>
      </c>
      <c r="C19" s="209" t="s">
        <v>102</v>
      </c>
      <c r="D19" s="209">
        <v>1</v>
      </c>
      <c r="E19" s="210"/>
      <c r="F19" s="210">
        <v>0</v>
      </c>
    </row>
    <row r="20" spans="1:6" ht="15" thickTop="1" x14ac:dyDescent="0.3"/>
  </sheetData>
  <mergeCells count="7">
    <mergeCell ref="B6:E6"/>
    <mergeCell ref="B7:E7"/>
    <mergeCell ref="B8:E8"/>
    <mergeCell ref="B16:E16"/>
    <mergeCell ref="B18:E18"/>
    <mergeCell ref="B11:E11"/>
    <mergeCell ref="B13:D13"/>
  </mergeCells>
  <pageMargins left="0.9055118110236221" right="0.19685039370078741" top="0.74803149606299213" bottom="0.74803149606299213" header="0.31496062992125984" footer="0.31496062992125984"/>
  <pageSetup paperSize="9" orientation="portrait" r:id="rId1"/>
  <headerFooter>
    <oddHeader>&amp;R&amp;"Arial Narrow,Navadno"&amp;9KAZEMATE - Razpisna dokumentacija - PZR - Popis del</oddHeader>
    <oddFooter>&amp;R&amp;"Arial Narrow,Navadno"&amp;9PROJEKTANTSKI NADZOR    Stran  &amp;P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sheetPr>
  <dimension ref="A2:F37"/>
  <sheetViews>
    <sheetView topLeftCell="A6" workbookViewId="0">
      <selection activeCell="B49" sqref="B49"/>
    </sheetView>
  </sheetViews>
  <sheetFormatPr defaultColWidth="9.109375" defaultRowHeight="13.8" x14ac:dyDescent="0.3"/>
  <cols>
    <col min="1" max="1" width="5" style="128" customWidth="1"/>
    <col min="2" max="2" width="50.44140625" style="128" customWidth="1"/>
    <col min="3" max="3" width="4.44140625" style="128" customWidth="1"/>
    <col min="4" max="4" width="6.5546875" style="128" customWidth="1"/>
    <col min="5" max="5" width="9.6640625" style="128" customWidth="1"/>
    <col min="6" max="6" width="13.6640625" style="128" customWidth="1"/>
    <col min="7" max="16384" width="9.109375" style="128"/>
  </cols>
  <sheetData>
    <row r="2" spans="1:6" x14ac:dyDescent="0.3">
      <c r="A2" s="119" t="s">
        <v>122</v>
      </c>
      <c r="B2" s="120" t="s">
        <v>123</v>
      </c>
      <c r="C2" s="121" t="s">
        <v>124</v>
      </c>
      <c r="D2" s="122" t="s">
        <v>125</v>
      </c>
      <c r="E2" s="122" t="s">
        <v>126</v>
      </c>
      <c r="F2" s="122" t="s">
        <v>127</v>
      </c>
    </row>
    <row r="4" spans="1:6" s="211" customFormat="1" ht="14.4" thickBot="1" x14ac:dyDescent="0.3">
      <c r="A4" s="206" t="s">
        <v>94</v>
      </c>
      <c r="B4" s="207" t="s">
        <v>779</v>
      </c>
      <c r="C4" s="207"/>
      <c r="D4" s="207"/>
      <c r="E4" s="207"/>
      <c r="F4" s="207"/>
    </row>
    <row r="5" spans="1:6" ht="14.4" thickTop="1" x14ac:dyDescent="0.3"/>
    <row r="6" spans="1:6" ht="39.75" customHeight="1" x14ac:dyDescent="0.3">
      <c r="B6" s="608" t="s">
        <v>780</v>
      </c>
      <c r="C6" s="608"/>
      <c r="D6" s="608"/>
      <c r="E6" s="608"/>
    </row>
    <row r="7" spans="1:6" x14ac:dyDescent="0.3">
      <c r="B7" s="168"/>
      <c r="C7" s="168"/>
      <c r="D7" s="168"/>
      <c r="E7" s="168"/>
    </row>
    <row r="8" spans="1:6" x14ac:dyDescent="0.3">
      <c r="B8" s="612" t="s">
        <v>781</v>
      </c>
      <c r="C8" s="612"/>
      <c r="D8" s="612"/>
      <c r="E8" s="612"/>
    </row>
    <row r="9" spans="1:6" x14ac:dyDescent="0.3">
      <c r="A9" s="146" t="s">
        <v>94</v>
      </c>
      <c r="B9" s="612" t="s">
        <v>782</v>
      </c>
      <c r="C9" s="612"/>
      <c r="D9" s="612"/>
      <c r="E9" s="612"/>
    </row>
    <row r="10" spans="1:6" ht="54" customHeight="1" x14ac:dyDescent="0.3">
      <c r="B10" s="612" t="s">
        <v>783</v>
      </c>
      <c r="C10" s="612"/>
      <c r="D10" s="612"/>
      <c r="E10" s="612"/>
    </row>
    <row r="11" spans="1:6" x14ac:dyDescent="0.3">
      <c r="B11" s="612" t="s">
        <v>784</v>
      </c>
      <c r="C11" s="612"/>
      <c r="D11" s="612"/>
      <c r="E11" s="612"/>
    </row>
    <row r="13" spans="1:6" x14ac:dyDescent="0.3">
      <c r="B13" s="208" t="s">
        <v>785</v>
      </c>
    </row>
    <row r="14" spans="1:6" x14ac:dyDescent="0.3">
      <c r="B14" s="208" t="s">
        <v>786</v>
      </c>
    </row>
    <row r="15" spans="1:6" x14ac:dyDescent="0.3">
      <c r="B15" s="208" t="s">
        <v>787</v>
      </c>
    </row>
    <row r="16" spans="1:6" x14ac:dyDescent="0.3">
      <c r="B16" s="208" t="s">
        <v>788</v>
      </c>
    </row>
    <row r="17" spans="2:5" x14ac:dyDescent="0.3">
      <c r="B17" s="208"/>
    </row>
    <row r="18" spans="2:5" ht="27.6" x14ac:dyDescent="0.3">
      <c r="B18" s="208" t="s">
        <v>789</v>
      </c>
    </row>
    <row r="19" spans="2:5" x14ac:dyDescent="0.3">
      <c r="B19" s="208" t="s">
        <v>790</v>
      </c>
    </row>
    <row r="20" spans="2:5" x14ac:dyDescent="0.3">
      <c r="B20" s="208" t="s">
        <v>791</v>
      </c>
    </row>
    <row r="21" spans="2:5" x14ac:dyDescent="0.3">
      <c r="B21" s="208" t="s">
        <v>792</v>
      </c>
    </row>
    <row r="22" spans="2:5" x14ac:dyDescent="0.3">
      <c r="B22" s="208" t="s">
        <v>793</v>
      </c>
    </row>
    <row r="23" spans="2:5" x14ac:dyDescent="0.3">
      <c r="B23" s="208"/>
    </row>
    <row r="24" spans="2:5" ht="42" customHeight="1" x14ac:dyDescent="0.3">
      <c r="B24" s="612" t="s">
        <v>794</v>
      </c>
      <c r="C24" s="612"/>
      <c r="D24" s="612"/>
      <c r="E24" s="612"/>
    </row>
    <row r="25" spans="2:5" x14ac:dyDescent="0.3">
      <c r="B25" s="208" t="s">
        <v>795</v>
      </c>
      <c r="C25" s="188"/>
      <c r="D25" s="188"/>
      <c r="E25" s="188"/>
    </row>
    <row r="26" spans="2:5" ht="12.75" customHeight="1" x14ac:dyDescent="0.3">
      <c r="B26" s="612" t="s">
        <v>796</v>
      </c>
      <c r="C26" s="612"/>
      <c r="D26" s="612"/>
      <c r="E26" s="612"/>
    </row>
    <row r="27" spans="2:5" x14ac:dyDescent="0.3">
      <c r="B27" s="208" t="s">
        <v>797</v>
      </c>
      <c r="C27" s="188"/>
      <c r="D27" s="188"/>
      <c r="E27" s="188"/>
    </row>
    <row r="28" spans="2:5" ht="25.5" customHeight="1" x14ac:dyDescent="0.3">
      <c r="B28" s="612" t="s">
        <v>798</v>
      </c>
      <c r="C28" s="612"/>
      <c r="D28" s="612"/>
      <c r="E28" s="612"/>
    </row>
    <row r="29" spans="2:5" ht="25.5" customHeight="1" x14ac:dyDescent="0.3">
      <c r="B29" s="175"/>
      <c r="C29" s="175"/>
      <c r="D29" s="175"/>
      <c r="E29" s="175"/>
    </row>
    <row r="30" spans="2:5" ht="54.75" customHeight="1" x14ac:dyDescent="0.3">
      <c r="B30" s="612" t="s">
        <v>799</v>
      </c>
      <c r="C30" s="612"/>
      <c r="D30" s="612"/>
      <c r="E30" s="612"/>
    </row>
    <row r="31" spans="2:5" x14ac:dyDescent="0.3">
      <c r="B31" s="612" t="s">
        <v>800</v>
      </c>
      <c r="C31" s="612"/>
      <c r="D31" s="612"/>
      <c r="E31" s="612"/>
    </row>
    <row r="32" spans="2:5" ht="24.75" customHeight="1" x14ac:dyDescent="0.3">
      <c r="B32" s="612" t="s">
        <v>801</v>
      </c>
      <c r="C32" s="612"/>
      <c r="D32" s="612"/>
      <c r="E32" s="612"/>
    </row>
    <row r="33" spans="1:6" x14ac:dyDescent="0.3">
      <c r="B33" s="208" t="s">
        <v>802</v>
      </c>
      <c r="C33" s="188"/>
      <c r="D33" s="188"/>
      <c r="E33" s="188"/>
    </row>
    <row r="34" spans="1:6" x14ac:dyDescent="0.3">
      <c r="B34" s="208"/>
      <c r="C34" s="188"/>
      <c r="D34" s="188"/>
      <c r="E34" s="188"/>
    </row>
    <row r="35" spans="1:6" x14ac:dyDescent="0.3">
      <c r="A35" s="137"/>
      <c r="B35" s="614"/>
      <c r="C35" s="614"/>
      <c r="D35" s="614"/>
      <c r="E35" s="614"/>
      <c r="F35" s="137"/>
    </row>
    <row r="36" spans="1:6" s="212" customFormat="1" ht="14.4" thickBot="1" x14ac:dyDescent="0.35">
      <c r="A36" s="206" t="s">
        <v>94</v>
      </c>
      <c r="B36" s="207" t="s">
        <v>803</v>
      </c>
      <c r="C36" s="209" t="s">
        <v>102</v>
      </c>
      <c r="D36" s="209">
        <v>1</v>
      </c>
      <c r="E36" s="210"/>
      <c r="F36" s="210">
        <v>0</v>
      </c>
    </row>
    <row r="37" spans="1:6" ht="14.4" thickTop="1" x14ac:dyDescent="0.3"/>
  </sheetData>
  <mergeCells count="12">
    <mergeCell ref="B35:E35"/>
    <mergeCell ref="B6:E6"/>
    <mergeCell ref="B8:E8"/>
    <mergeCell ref="B9:E9"/>
    <mergeCell ref="B10:E10"/>
    <mergeCell ref="B11:E11"/>
    <mergeCell ref="B24:E24"/>
    <mergeCell ref="B26:E26"/>
    <mergeCell ref="B28:E28"/>
    <mergeCell ref="B30:E30"/>
    <mergeCell ref="B31:E31"/>
    <mergeCell ref="B32:E32"/>
  </mergeCells>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PZR - Popis del</oddHeader>
    <oddFooter>&amp;R&amp;"Arial Narrow,Navadno"&amp;9IZDELAVA PID    Stran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5</vt:i4>
      </vt:variant>
    </vt:vector>
  </HeadingPairs>
  <TitlesOfParts>
    <vt:vector size="14" baseType="lpstr">
      <vt:lpstr>REKAPITULACIJA</vt:lpstr>
      <vt:lpstr>TEHNOLOŠKA OPREMA</vt:lpstr>
      <vt:lpstr>OPOMBE</vt:lpstr>
      <vt:lpstr>GRADBENO-OBRTNIŠKA DELA</vt:lpstr>
      <vt:lpstr>ELEKTRO-INSTALACIJSKA DELA</vt:lpstr>
      <vt:lpstr>OPREMA</vt:lpstr>
      <vt:lpstr>STROJNO-INSTALACIJSKA DELA</vt:lpstr>
      <vt:lpstr>PROJEKTANTSKI NADZOR</vt:lpstr>
      <vt:lpstr>IZDELAVA PID</vt:lpstr>
      <vt:lpstr>'ELEKTRO-INSTALACIJSKA DELA'!Tiskanje_naslovov</vt:lpstr>
      <vt:lpstr>'GRADBENO-OBRTNIŠKA DELA'!Tiskanje_naslovov</vt:lpstr>
      <vt:lpstr>OPREMA!Tiskanje_naslovov</vt:lpstr>
      <vt:lpstr>'STROJNO-INSTALACIJSKA DELA'!Tiskanje_naslovov</vt:lpstr>
      <vt:lpstr>'TEHNOLOŠKA OPREMA'!Tiskanje_naslovov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Stane Miklavec</dc:creator>
  <cp:lastModifiedBy>Damjana Križman</cp:lastModifiedBy>
  <cp:lastPrinted>2021-07-08T20:41:28Z</cp:lastPrinted>
  <dcterms:created xsi:type="dcterms:W3CDTF">2021-06-23T14:32:03Z</dcterms:created>
  <dcterms:modified xsi:type="dcterms:W3CDTF">2021-07-09T17:49:59Z</dcterms:modified>
</cp:coreProperties>
</file>